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T:\4. COLLECTIVE BARGAINING (AB1200)\Template &amp; Instructions\"/>
    </mc:Choice>
  </mc:AlternateContent>
  <xr:revisionPtr revIDLastSave="0" documentId="8_{0D314729-4E4F-413C-8201-BF58612A89B0}" xr6:coauthVersionLast="47" xr6:coauthVersionMax="47" xr10:uidLastSave="{00000000-0000-0000-0000-000000000000}"/>
  <bookViews>
    <workbookView xWindow="-120" yWindow="-120" windowWidth="29040" windowHeight="15840" tabRatio="809" xr2:uid="{00000000-000D-0000-FFFF-FFFF00000000}"/>
  </bookViews>
  <sheets>
    <sheet name="Page 1, Agreement" sheetId="1" r:id="rId1"/>
    <sheet name="Lookups" sheetId="23" state="hidden" r:id="rId2"/>
    <sheet name="Page 2, Explanations" sheetId="2" r:id="rId3"/>
    <sheet name="Page 3, Explanations" sheetId="8" r:id="rId4"/>
    <sheet name="Page 4a, Impact, Unrestr G.F." sheetId="5" r:id="rId5"/>
    <sheet name="Page 4b, Impact, Restr G.F." sheetId="13" r:id="rId6"/>
    <sheet name="Page 4c, Impact, Combined G.F." sheetId="14" r:id="rId7"/>
    <sheet name="Page 5, Multiyear Projections" sheetId="12" r:id="rId8"/>
    <sheet name="Page 6, Reserve Levels" sheetId="11" r:id="rId9"/>
    <sheet name="Page 7, Explanations" sheetId="9" r:id="rId10"/>
    <sheet name="Page 8, Certification No. 1" sheetId="21" r:id="rId11"/>
    <sheet name="Page 9, Certification No. 2" sheetId="22" r:id="rId12"/>
  </sheets>
  <definedNames>
    <definedName name="_xlnm.Print_Area" localSheetId="0">'Page 1, Agreement'!$A$1:$H$40</definedName>
    <definedName name="_xlnm.Print_Area" localSheetId="4">'Page 4a, Impact, Unrestr G.F.'!$A$1:$E$40</definedName>
    <definedName name="_xlnm.Print_Area" localSheetId="5">'Page 4b, Impact, Restr G.F.'!$A$1:$E$40</definedName>
    <definedName name="_xlnm.Print_Area" localSheetId="6">'Page 4c, Impact, Combined G.F.'!$A$1:$E$40</definedName>
    <definedName name="_xlnm.Print_Area" localSheetId="7">'Page 5, Multiyear Projections'!$A$1:$D$37</definedName>
    <definedName name="_xlnm.Print_Area" localSheetId="8">'Page 6, Reserve Levels'!$A$1:$H$26</definedName>
    <definedName name="_xlnm.Print_Area" localSheetId="9">'Page 7, Explanations'!$A$1:$K$9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4" l="1"/>
  <c r="C41" i="14"/>
  <c r="D41" i="13"/>
  <c r="C41" i="13"/>
  <c r="D41" i="5"/>
  <c r="C41" i="5"/>
  <c r="B35" i="14"/>
  <c r="D5" i="12" l="1"/>
  <c r="C5" i="12"/>
  <c r="B21" i="5" l="1"/>
  <c r="B10" i="5"/>
  <c r="E8" i="5"/>
  <c r="E35" i="1"/>
  <c r="D21" i="12"/>
  <c r="C21" i="12"/>
  <c r="D10" i="5"/>
  <c r="C10" i="5"/>
  <c r="G35" i="1"/>
  <c r="F35" i="1"/>
  <c r="C39" i="12" l="1"/>
  <c r="C40" i="12"/>
  <c r="D39" i="12"/>
  <c r="D40" i="12"/>
  <c r="C33" i="14"/>
  <c r="B5" i="12" l="1"/>
  <c r="C4" i="11" s="1"/>
  <c r="C19" i="11" s="1"/>
  <c r="F4" i="11"/>
  <c r="D4" i="11"/>
  <c r="B4" i="12" l="1"/>
  <c r="C10" i="12"/>
  <c r="C22" i="12" s="1"/>
  <c r="C26" i="12" s="1"/>
  <c r="D10" i="12"/>
  <c r="C21" i="13" l="1"/>
  <c r="B21" i="13"/>
  <c r="B22" i="5"/>
  <c r="B27" i="5" s="1"/>
  <c r="D21" i="5"/>
  <c r="D22" i="5" s="1"/>
  <c r="D27" i="5" s="1"/>
  <c r="D31" i="5" s="1"/>
  <c r="C21" i="5"/>
  <c r="C22" i="5" s="1"/>
  <c r="C27" i="5" s="1"/>
  <c r="C31" i="5" s="1"/>
  <c r="E19" i="5"/>
  <c r="D18" i="14"/>
  <c r="E25" i="5" l="1"/>
  <c r="E24" i="5"/>
  <c r="E23" i="5"/>
  <c r="E27" i="1" l="1"/>
  <c r="E21" i="1"/>
  <c r="E8" i="13" l="1"/>
  <c r="E30" i="13"/>
  <c r="E29" i="13"/>
  <c r="F6" i="11"/>
  <c r="D6" i="11"/>
  <c r="E33" i="13"/>
  <c r="B8" i="14"/>
  <c r="E30" i="5"/>
  <c r="E29" i="5"/>
  <c r="E39" i="13"/>
  <c r="E38" i="13"/>
  <c r="E37" i="13"/>
  <c r="E36" i="13"/>
  <c r="E35" i="13"/>
  <c r="E34" i="13"/>
  <c r="B10" i="13"/>
  <c r="E39" i="5"/>
  <c r="E35" i="5"/>
  <c r="E34" i="5"/>
  <c r="E33" i="5"/>
  <c r="E12" i="5"/>
  <c r="E9" i="5" l="1"/>
  <c r="E10" i="5" s="1"/>
  <c r="G21" i="1"/>
  <c r="F21" i="1"/>
  <c r="G27" i="1"/>
  <c r="F27" i="1"/>
  <c r="G24" i="1"/>
  <c r="F24" i="1"/>
  <c r="E24" i="1"/>
  <c r="D21" i="13" l="1"/>
  <c r="B31" i="5" l="1"/>
  <c r="B41" i="5" s="1"/>
  <c r="E25" i="13"/>
  <c r="E24" i="13"/>
  <c r="E23" i="13"/>
  <c r="C35" i="1" l="1"/>
  <c r="C38" i="1" s="1"/>
  <c r="E38" i="1"/>
  <c r="E40" i="1" l="1"/>
  <c r="C21" i="11" l="1"/>
  <c r="C20" i="11"/>
  <c r="B30" i="14"/>
  <c r="E30" i="14" s="1"/>
  <c r="D25" i="14"/>
  <c r="C25" i="14"/>
  <c r="B25" i="14"/>
  <c r="D23" i="14"/>
  <c r="C23" i="14"/>
  <c r="B23" i="14"/>
  <c r="D10" i="13"/>
  <c r="E25" i="14" l="1"/>
  <c r="E23" i="14"/>
  <c r="D22" i="13"/>
  <c r="D27" i="13" s="1"/>
  <c r="D31" i="13" s="1"/>
  <c r="G34" i="1"/>
  <c r="F34" i="1"/>
  <c r="E34" i="1"/>
  <c r="F31" i="1"/>
  <c r="G31" i="1"/>
  <c r="E31" i="1"/>
  <c r="F12" i="11" l="1"/>
  <c r="D12" i="11"/>
  <c r="F11" i="11"/>
  <c r="D11" i="11"/>
  <c r="C5" i="1"/>
  <c r="B4" i="14"/>
  <c r="B4" i="13"/>
  <c r="B4" i="5"/>
  <c r="BB38" i="1"/>
  <c r="G38" i="1"/>
  <c r="G40" i="1" s="1"/>
  <c r="F38" i="1"/>
  <c r="F40" i="1" s="1"/>
  <c r="G15" i="11"/>
  <c r="E15" i="11"/>
  <c r="G16" i="11"/>
  <c r="E16" i="11"/>
  <c r="E38" i="5"/>
  <c r="E37" i="5"/>
  <c r="E36" i="5"/>
  <c r="D39" i="14"/>
  <c r="C39" i="14"/>
  <c r="B39" i="14"/>
  <c r="D38" i="14"/>
  <c r="C38" i="14"/>
  <c r="B38" i="14"/>
  <c r="D37" i="14"/>
  <c r="C37" i="14"/>
  <c r="B37" i="14"/>
  <c r="D36" i="14"/>
  <c r="C36" i="14"/>
  <c r="B36" i="14"/>
  <c r="D35" i="14"/>
  <c r="C35" i="14"/>
  <c r="D34" i="14"/>
  <c r="C34" i="14"/>
  <c r="B34" i="14"/>
  <c r="D33" i="14"/>
  <c r="B33" i="14"/>
  <c r="E18" i="5"/>
  <c r="E17" i="5"/>
  <c r="E16" i="5"/>
  <c r="E15" i="5"/>
  <c r="E14" i="5"/>
  <c r="E13" i="5"/>
  <c r="E19" i="13"/>
  <c r="E18" i="13"/>
  <c r="E17" i="13"/>
  <c r="E16" i="13"/>
  <c r="E15" i="13"/>
  <c r="E14" i="13"/>
  <c r="E13" i="13"/>
  <c r="E12" i="13"/>
  <c r="E9" i="13"/>
  <c r="E10" i="13" s="1"/>
  <c r="B23" i="12"/>
  <c r="B29" i="14"/>
  <c r="E29" i="14" s="1"/>
  <c r="B28" i="12" s="1"/>
  <c r="B12" i="14"/>
  <c r="B13" i="14"/>
  <c r="B14" i="14"/>
  <c r="B15" i="14"/>
  <c r="B16" i="14"/>
  <c r="B17" i="14"/>
  <c r="B18" i="14"/>
  <c r="B19" i="14"/>
  <c r="B24" i="14"/>
  <c r="F5" i="11"/>
  <c r="D5" i="11"/>
  <c r="D22" i="12"/>
  <c r="D26" i="12" s="1"/>
  <c r="D15" i="14"/>
  <c r="B22" i="13"/>
  <c r="B27" i="13" s="1"/>
  <c r="B31" i="13" s="1"/>
  <c r="D14" i="14"/>
  <c r="D13" i="14"/>
  <c r="D16" i="14"/>
  <c r="D17" i="14"/>
  <c r="D12" i="14"/>
  <c r="D19" i="14"/>
  <c r="D24" i="14"/>
  <c r="C14" i="14"/>
  <c r="E14" i="14" s="1"/>
  <c r="C12" i="14"/>
  <c r="C13" i="14"/>
  <c r="C15" i="14"/>
  <c r="C16" i="14"/>
  <c r="C17" i="14"/>
  <c r="C18" i="14"/>
  <c r="C19" i="14"/>
  <c r="C24" i="14"/>
  <c r="C10" i="13"/>
  <c r="C22" i="13" s="1"/>
  <c r="C27" i="13" s="1"/>
  <c r="C31" i="13" s="1"/>
  <c r="B9" i="14"/>
  <c r="B10" i="14" s="1"/>
  <c r="C9" i="14"/>
  <c r="D9" i="14"/>
  <c r="C8" i="14"/>
  <c r="D8" i="14"/>
  <c r="B6" i="13"/>
  <c r="A1" i="9"/>
  <c r="A7" i="9"/>
  <c r="A23" i="11"/>
  <c r="B6" i="14"/>
  <c r="A1" i="8"/>
  <c r="A15" i="2"/>
  <c r="A18" i="11"/>
  <c r="A9" i="11"/>
  <c r="A3" i="11"/>
  <c r="A16" i="8"/>
  <c r="A11" i="8"/>
  <c r="A5" i="8"/>
  <c r="A26" i="2"/>
  <c r="A21" i="2"/>
  <c r="A10" i="2"/>
  <c r="A6" i="2"/>
  <c r="A1" i="2"/>
  <c r="D15" i="11" l="1"/>
  <c r="F15" i="11"/>
  <c r="E35" i="14"/>
  <c r="B33" i="12" s="1"/>
  <c r="F16" i="11"/>
  <c r="E21" i="11" s="1"/>
  <c r="E34" i="14"/>
  <c r="B32" i="12" s="1"/>
  <c r="E12" i="14"/>
  <c r="B21" i="14"/>
  <c r="B22" i="14" s="1"/>
  <c r="E21" i="5"/>
  <c r="E22" i="5" s="1"/>
  <c r="E27" i="5" s="1"/>
  <c r="E31" i="5" s="1"/>
  <c r="E41" i="5" s="1"/>
  <c r="D10" i="14"/>
  <c r="E13" i="14"/>
  <c r="B13" i="12" s="1"/>
  <c r="E19" i="14"/>
  <c r="E15" i="14"/>
  <c r="B15" i="12" s="1"/>
  <c r="E17" i="14"/>
  <c r="B17" i="12" s="1"/>
  <c r="E24" i="14"/>
  <c r="B24" i="12" s="1"/>
  <c r="E16" i="14"/>
  <c r="B16" i="12" s="1"/>
  <c r="E21" i="13"/>
  <c r="C21" i="14"/>
  <c r="D21" i="14"/>
  <c r="E18" i="14"/>
  <c r="B18" i="12" s="1"/>
  <c r="E33" i="14"/>
  <c r="B31" i="12" s="1"/>
  <c r="E39" i="14"/>
  <c r="B37" i="12" s="1"/>
  <c r="C12" i="11" s="1"/>
  <c r="E38" i="14"/>
  <c r="B36" i="12" s="1"/>
  <c r="E37" i="14"/>
  <c r="B35" i="12" s="1"/>
  <c r="E36" i="14"/>
  <c r="B34" i="12" s="1"/>
  <c r="F7" i="11"/>
  <c r="D7" i="11"/>
  <c r="D16" i="11"/>
  <c r="C10" i="14"/>
  <c r="E8" i="14"/>
  <c r="B8" i="12" s="1"/>
  <c r="E9" i="14"/>
  <c r="B9" i="12" s="1"/>
  <c r="B19" i="12"/>
  <c r="B14" i="12"/>
  <c r="B41" i="13"/>
  <c r="E22" i="13"/>
  <c r="G21" i="11" l="1"/>
  <c r="E10" i="14"/>
  <c r="C11" i="11"/>
  <c r="C15" i="11" s="1"/>
  <c r="C22" i="14"/>
  <c r="C27" i="14" s="1"/>
  <c r="C31" i="14" s="1"/>
  <c r="D22" i="14"/>
  <c r="D27" i="14" s="1"/>
  <c r="D31" i="14" s="1"/>
  <c r="B10" i="12"/>
  <c r="E21" i="14"/>
  <c r="B21" i="12" s="1"/>
  <c r="B40" i="12" s="1"/>
  <c r="B12" i="12"/>
  <c r="C5" i="11" s="1"/>
  <c r="B27" i="14"/>
  <c r="B31" i="14" s="1"/>
  <c r="B41" i="14" s="1"/>
  <c r="E27" i="13"/>
  <c r="E31" i="13" s="1"/>
  <c r="E41" i="13" s="1"/>
  <c r="G20" i="11"/>
  <c r="E20" i="11"/>
  <c r="B39" i="12" l="1"/>
  <c r="E22" i="14"/>
  <c r="E27" i="14" s="1"/>
  <c r="E31" i="14" s="1"/>
  <c r="E41" i="14" s="1"/>
  <c r="C16" i="11"/>
  <c r="C7" i="11"/>
  <c r="B22" i="12" l="1"/>
  <c r="B26" i="12" s="1"/>
  <c r="B29" i="12" s="1"/>
  <c r="B38" i="12" s="1"/>
  <c r="G19" i="11"/>
  <c r="E19" i="11"/>
  <c r="C28" i="12" l="1"/>
  <c r="C29" i="12" s="1"/>
  <c r="D28" i="12" s="1"/>
  <c r="D29" i="12" s="1"/>
  <c r="D38" i="12" s="1"/>
  <c r="C38" i="12" l="1"/>
</calcChain>
</file>

<file path=xl/sharedStrings.xml><?xml version="1.0" encoding="utf-8"?>
<sst xmlns="http://schemas.openxmlformats.org/spreadsheetml/2006/main" count="674" uniqueCount="343">
  <si>
    <t>PUBLIC DISCLOSURE OF COLLECTIVE BARGAINING AGREEMENT</t>
  </si>
  <si>
    <t>in Accordance with AB 1200 (Chapter 1213/1991), GC 3547.5, and CCR, Title V, Section 15449</t>
  </si>
  <si>
    <t>A. Proposed Change in Compensation</t>
  </si>
  <si>
    <t>Compensation</t>
  </si>
  <si>
    <t>Annual</t>
  </si>
  <si>
    <t>Cost Prior to</t>
  </si>
  <si>
    <t>Fiscal Impact of Proposed Agreement</t>
  </si>
  <si>
    <t>Proposed Agreement</t>
  </si>
  <si>
    <r>
      <t>Salary Schedule</t>
    </r>
    <r>
      <rPr>
        <sz val="9"/>
        <rFont val="Times New Roman"/>
        <family val="1"/>
      </rPr>
      <t xml:space="preserve"> </t>
    </r>
  </si>
  <si>
    <t>Description of other compensation</t>
  </si>
  <si>
    <r>
      <t xml:space="preserve">Total Number of Represented Employees  </t>
    </r>
    <r>
      <rPr>
        <sz val="9"/>
        <rFont val="Times New Roman"/>
        <family val="1"/>
      </rPr>
      <t>(Use FTEs if appropriate)</t>
    </r>
  </si>
  <si>
    <r>
      <t xml:space="preserve">Total Compensation </t>
    </r>
    <r>
      <rPr>
        <b/>
        <u/>
        <sz val="9"/>
        <rFont val="Times New Roman"/>
        <family val="1"/>
      </rPr>
      <t>Average</t>
    </r>
    <r>
      <rPr>
        <b/>
        <sz val="9"/>
        <rFont val="Times New Roman"/>
        <family val="1"/>
      </rPr>
      <t xml:space="preserve"> Cost per Employee </t>
    </r>
  </si>
  <si>
    <t>and ending:</t>
  </si>
  <si>
    <t>(date)</t>
  </si>
  <si>
    <t>The Governing Board will act upon this agreement on:</t>
  </si>
  <si>
    <t>The proposed agreement covers the period beginning:</t>
  </si>
  <si>
    <t>less than a full year, what is the annualized percentage of that increase for "Year 1"?</t>
  </si>
  <si>
    <r>
      <t xml:space="preserve">Proposed Negotiated Changes in Noncompensation Items </t>
    </r>
    <r>
      <rPr>
        <sz val="12"/>
        <rFont val="Times New Roman"/>
        <family val="1"/>
      </rPr>
      <t>(i.e., class size adjustments, staff development</t>
    </r>
  </si>
  <si>
    <t>"Deficit Financing" is defined to exist when a fund's expenditures and other financing uses exceed its revenues</t>
  </si>
  <si>
    <t>and other financing sources in a given year.  If yes, explain the amounts and justification for doing so.</t>
  </si>
  <si>
    <t>Identify other major provisions that do not directly affect the district's costs, such as binding</t>
  </si>
  <si>
    <t>arbitrations, grievance procedures, etc.</t>
  </si>
  <si>
    <t>1.  Current Year</t>
  </si>
  <si>
    <t xml:space="preserve">2.  If this is a single year agreement, how will the ongoing cost of the proposed agreement be funded in </t>
  </si>
  <si>
    <t xml:space="preserve">     subsequent years (i.e., what will allow the district to afford this contract)?</t>
  </si>
  <si>
    <t>3.  If this is a multiyear agreement, what is the source of funding, including assumptions used, to fund these</t>
  </si>
  <si>
    <r>
      <t xml:space="preserve">     </t>
    </r>
    <r>
      <rPr>
        <sz val="12"/>
        <rFont val="Times New Roman"/>
        <family val="1"/>
      </rPr>
      <t>obligations in subsequent years?  (Remember to include compounding effects in meeting obligations.)</t>
    </r>
  </si>
  <si>
    <t>Column 1</t>
  </si>
  <si>
    <t>Column 2</t>
  </si>
  <si>
    <t>Adjustments as a Result of Settlement</t>
  </si>
  <si>
    <t>Column 3</t>
  </si>
  <si>
    <t>Other Revisions</t>
  </si>
  <si>
    <t>Column 4</t>
  </si>
  <si>
    <t>REVENUES</t>
  </si>
  <si>
    <t>TOTAL REVENUES</t>
  </si>
  <si>
    <t>EXPENDITURES</t>
  </si>
  <si>
    <t>TOTAL EXPENDITURES</t>
  </si>
  <si>
    <t>OPERATING SURPLUS (DEFICIT)</t>
  </si>
  <si>
    <t>CURRENT YEAR INCREASE (DECREASE) IN FUND BALANCE</t>
  </si>
  <si>
    <t xml:space="preserve">BEGINNING BALANCE </t>
  </si>
  <si>
    <t xml:space="preserve">CURRENT-YEAR ENDING BALANCE </t>
  </si>
  <si>
    <t>COMPONENTS OF ENDING BALANCE:</t>
  </si>
  <si>
    <t xml:space="preserve">Total Current Budget          (Columns 1+2+3) </t>
  </si>
  <si>
    <t>H.  IMPACT OF PROPOSED AGREEMENT ON CURRENT YEAR OPERATING BUDGET</t>
  </si>
  <si>
    <t xml:space="preserve">     Remaining Revenues   (8100-8799)</t>
  </si>
  <si>
    <t xml:space="preserve">     Certificated Salaries (1000-1999) </t>
  </si>
  <si>
    <t xml:space="preserve">     Classified Salaries (2000-2999)</t>
  </si>
  <si>
    <t xml:space="preserve">     Employee Benefits (3000-3999)</t>
  </si>
  <si>
    <t xml:space="preserve">     Books and Supplies (4000-4999)</t>
  </si>
  <si>
    <t xml:space="preserve">     Services, Other Operating Expenses (5000-5999)</t>
  </si>
  <si>
    <t xml:space="preserve">     Capital Outlay (6000-6999)</t>
  </si>
  <si>
    <t xml:space="preserve">     Other Outgo (7100-7299) (7400-7499)</t>
  </si>
  <si>
    <t xml:space="preserve">     Direct Support/Indirect Cost (7300-7399)</t>
  </si>
  <si>
    <t>Reserve for Economic Uncertainties Percentage</t>
  </si>
  <si>
    <t>If no, how do you plan to restore your reserves?</t>
  </si>
  <si>
    <t>District Superintendent (or Designee)</t>
  </si>
  <si>
    <t>(Signature)</t>
  </si>
  <si>
    <t>Date</t>
  </si>
  <si>
    <t>Contact Person</t>
  </si>
  <si>
    <t>Phone</t>
  </si>
  <si>
    <t>The disclosure document must be signed by the district Superintendent or designee at the time of public disclosure and by the President or Clerk of the Governing Board at the time of formal board action on the proposed agreement.</t>
  </si>
  <si>
    <t>I.  IMPACT OF PROPOSED AGREEMENT ON SUBSEQUENT YEARS</t>
  </si>
  <si>
    <t xml:space="preserve">Total Current Budget After Settlement </t>
  </si>
  <si>
    <t>Second Subsequent Year After Settlement</t>
  </si>
  <si>
    <t>a.</t>
  </si>
  <si>
    <t>b.</t>
  </si>
  <si>
    <t>c.</t>
  </si>
  <si>
    <t>d.</t>
  </si>
  <si>
    <t>State Reserve Standard</t>
  </si>
  <si>
    <t>Total Expenditures, Transfers Out, and Uses (Including Cost of Proposed Agreement)</t>
  </si>
  <si>
    <t>Budgeted Unrestricted Reserve (After Impact of Proposed Agreement)</t>
  </si>
  <si>
    <t>Do unrestricted reserves meet the state minimum reserve amount?</t>
  </si>
  <si>
    <t xml:space="preserve">Yes   </t>
  </si>
  <si>
    <t xml:space="preserve">No   </t>
  </si>
  <si>
    <t>g.</t>
  </si>
  <si>
    <t>Total Available Reserves</t>
  </si>
  <si>
    <t>h.</t>
  </si>
  <si>
    <t>Please include any additional comments and explanations of Page 4 as necessary:</t>
  </si>
  <si>
    <t>J.  IMPACT OF PROPOSED AGREEMENT ON UNRESTRICTED RESERVES</t>
  </si>
  <si>
    <t>Certificated, Classified, Other:</t>
  </si>
  <si>
    <t xml:space="preserve">    Prior-Year Adjustments/Restatements (9793/9795)</t>
  </si>
  <si>
    <r>
      <t xml:space="preserve">* </t>
    </r>
    <r>
      <rPr>
        <b/>
        <sz val="12"/>
        <rFont val="Times New Roman"/>
        <family val="1"/>
      </rPr>
      <t xml:space="preserve"> </t>
    </r>
    <r>
      <rPr>
        <sz val="10"/>
        <rFont val="Times New Roman"/>
        <family val="1"/>
      </rPr>
      <t>Please see question on page 7.</t>
    </r>
  </si>
  <si>
    <t>Year 1            Increase/(Decrease)</t>
  </si>
  <si>
    <t>Year 2            Increase/(Decrease)</t>
  </si>
  <si>
    <t>Year 3            Increase/(Decrease)</t>
  </si>
  <si>
    <t>Does this bargaining unit have a negotiated cap for Health and Welfare benefits?</t>
  </si>
  <si>
    <t>Yes</t>
  </si>
  <si>
    <t>No</t>
  </si>
  <si>
    <t>If yes, please describe the cap amount.</t>
  </si>
  <si>
    <t xml:space="preserve">     Other Adjustments</t>
  </si>
  <si>
    <t>Enter Bargaining Unit:</t>
  </si>
  <si>
    <t>Unrestricted General Fund</t>
  </si>
  <si>
    <t>Combined General Fund</t>
  </si>
  <si>
    <t xml:space="preserve">     Capital Outlay (6000-6599)</t>
  </si>
  <si>
    <t>TRANSFERS IN &amp; OTHER SOURCES (8910-8979)</t>
  </si>
  <si>
    <t>TRANSFERS OUT &amp; OTHER USES (7610-7699)</t>
  </si>
  <si>
    <t>First Subsequent Year After Settlement</t>
  </si>
  <si>
    <t>CONTRIBUTIONS (8980-8999)</t>
  </si>
  <si>
    <t>variance below:</t>
  </si>
  <si>
    <t xml:space="preserve">If the total amount of the adjustment in Column 2 on Page 4 does not agree with the amount of the Total </t>
  </si>
  <si>
    <t>Restricted General Fund</t>
  </si>
  <si>
    <t>State Standard Minimum Reserve Amount for this District (For districts with less than 1,001 ADA, this is the greater of Line a, times Line b. OR $50,000</t>
  </si>
  <si>
    <t>District Superintendent</t>
  </si>
  <si>
    <t>Chief Business Officer</t>
  </si>
  <si>
    <t>CERTIFICATION NO. 1:  CERTIFICATION OF THE DISTRICT'S ABILITY TO MEET THE COSTS OF COLLECTIVE BARGAINING AGREEMENT</t>
  </si>
  <si>
    <t>N/A  ____  (No budget revisions necessary)</t>
  </si>
  <si>
    <t>Revenues/Other Financing Sources</t>
  </si>
  <si>
    <t>Expenditures/Other Financing Uses</t>
  </si>
  <si>
    <t>Budget Adjustment Categories:</t>
  </si>
  <si>
    <t>Budget Adjustment            Increase (Decrease)</t>
  </si>
  <si>
    <t>Ending Balance Increase (Decrease)</t>
  </si>
  <si>
    <t>The information provided in this document summarizes the financial implications of the proposed agreement and is submitted to the Governing Board for public disclosure of the major provisions of the agreement (as provided in the "Public Disclosure of Proposed Bargaining Agreement") in accordance with the requirements of AB 1200 and Government Code Section 3547.5.</t>
  </si>
  <si>
    <t>The budget revisions necessary to meet the costs of the agreement in each year of its term are as follows:</t>
  </si>
  <si>
    <t>What was the negotiated percentage increase approved? For example, if the increase in "Year 1" was for</t>
  </si>
  <si>
    <t>Were any additional steps, columns, or ranges added to the schedules? (If yes, please explain.)</t>
  </si>
  <si>
    <t>Please include comments and explanations as necessary.</t>
  </si>
  <si>
    <t>What are the specific impacts on instructional and support programs to accommodate the settlement?</t>
  </si>
  <si>
    <t>Include the impact of changes such as staff reductions or increases, program reductions or increases, elimination</t>
  </si>
  <si>
    <t>or expansion of other services or programs (i.e., counselors, librarians, custodial staff, etc.)</t>
  </si>
  <si>
    <t>reopeners, applicable fiscal years, and specific contingency language.</t>
  </si>
  <si>
    <r>
      <t xml:space="preserve">What contingency language is included in the proposed agreement? </t>
    </r>
    <r>
      <rPr>
        <sz val="12"/>
        <rFont val="Times New Roman"/>
        <family val="1"/>
      </rPr>
      <t>Include specific areas identified</t>
    </r>
  </si>
  <si>
    <t>Increase (Decrease)</t>
  </si>
  <si>
    <t>Health/Welfare Plans</t>
  </si>
  <si>
    <t>K.</t>
  </si>
  <si>
    <t>L.  CERTIFICATION NO. 2</t>
  </si>
  <si>
    <r>
      <t xml:space="preserve">Statutory Benefits - </t>
    </r>
    <r>
      <rPr>
        <sz val="9"/>
        <rFont val="Times New Roman"/>
        <family val="1"/>
      </rPr>
      <t>STRS, PERS, FICA,
WC, UI, Medicare etc.</t>
    </r>
  </si>
  <si>
    <t>days, teacher prep time, classified staffing ratios, etc.)</t>
  </si>
  <si>
    <t>The disclosure document must be signed by the District Superintendent and Chief Business Officer at the time of public disclosure.</t>
  </si>
  <si>
    <t>Increase (Decrease) Due to movement plus
any changes due to settlement</t>
  </si>
  <si>
    <t>Step and Column</t>
  </si>
  <si>
    <r>
      <t xml:space="preserve">Total Compensation -         </t>
    </r>
    <r>
      <rPr>
        <sz val="9"/>
        <rFont val="Times New Roman"/>
        <family val="1"/>
      </rPr>
      <t xml:space="preserve"> 
Increase (Decrease) (Total Lines 1-5)</t>
    </r>
  </si>
  <si>
    <t>Source of Funding for Proposed Agreement</t>
  </si>
  <si>
    <t xml:space="preserve"> </t>
  </si>
  <si>
    <t xml:space="preserve">FY </t>
  </si>
  <si>
    <t xml:space="preserve">Will this agreement create, increase or decrease deficit financing in the current or subsequent year(s)? </t>
  </si>
  <si>
    <t xml:space="preserve">Latest Board-Approved Budget Before Settlement  (As of __/__/__  ) </t>
  </si>
  <si>
    <t>President or Clerk of Governing Board</t>
  </si>
  <si>
    <t>Reserve for Economic Uncertainties (9789)</t>
  </si>
  <si>
    <t>Nonspendable Reserves (9711-9719)</t>
  </si>
  <si>
    <t>Restricted Reserves (9740)</t>
  </si>
  <si>
    <t>Stabilization Arrangements (9750)</t>
  </si>
  <si>
    <t>Other Commitments (9760)</t>
  </si>
  <si>
    <t>Other Assignments (9780)</t>
  </si>
  <si>
    <t>Unassigned/Unappropriated (9790)</t>
  </si>
  <si>
    <t>General Fund Budgeted Unrestricted Reserve for Economic Uncertainties (9789)</t>
  </si>
  <si>
    <t>General Fund Budgeted Unrestricted Unassigned/Unappropriated Amount (9790)</t>
  </si>
  <si>
    <t>Special Reserve Fund (Fund 17) Budgeted Reserve for Economic Uncertainties (9789)</t>
  </si>
  <si>
    <t>Special Reserve Fund (Fund 17) Budgeted Unassigned/Unappropriated Amount (9790)</t>
  </si>
  <si>
    <t>Anaheim Union High School District</t>
  </si>
  <si>
    <t>Buena Park Elementary School District</t>
  </si>
  <si>
    <t>Capistrano Unified School District</t>
  </si>
  <si>
    <t>Centralia Elementary School District</t>
  </si>
  <si>
    <t>Cypress Elementary School District</t>
  </si>
  <si>
    <t>Fountain Valley Elementary School District</t>
  </si>
  <si>
    <t>Fullerton Elementary School District</t>
  </si>
  <si>
    <t>Fullerton Joint Union High School District</t>
  </si>
  <si>
    <t>Garden Grove Unified School District</t>
  </si>
  <si>
    <t>Huntington Beach City Elementary School District</t>
  </si>
  <si>
    <t>Huntington Beach Union High School District</t>
  </si>
  <si>
    <t>Irvine Unified School District</t>
  </si>
  <si>
    <t>La Habra City Elementary School District</t>
  </si>
  <si>
    <t>Laguna Beach Unified School District</t>
  </si>
  <si>
    <t>Los Alamitos Unified School District</t>
  </si>
  <si>
    <t>Magnolia Elementary School District</t>
  </si>
  <si>
    <t>Newport-Mesa Unified School District</t>
  </si>
  <si>
    <t>Ocean View Elementary School District</t>
  </si>
  <si>
    <t>Orange Unified School District</t>
  </si>
  <si>
    <t>Saddleback Valley Unified School District</t>
  </si>
  <si>
    <t>Santa Ana Unified School District</t>
  </si>
  <si>
    <t>Savanna Elementary School District</t>
  </si>
  <si>
    <t>Tustin Unified School District</t>
  </si>
  <si>
    <t>Westminster Elementary School District</t>
  </si>
  <si>
    <t>(Please select school district name from this drop down list.)</t>
  </si>
  <si>
    <t>Increase (Decrease) (Stipends, Bonuses, Longevity, Overtime, etc.)</t>
  </si>
  <si>
    <r>
      <t xml:space="preserve">Other Compensation -         </t>
    </r>
    <r>
      <rPr>
        <sz val="9"/>
        <rFont val="Times New Roman"/>
        <family val="1"/>
      </rPr>
      <t xml:space="preserve">
</t>
    </r>
  </si>
  <si>
    <t>District #</t>
  </si>
  <si>
    <t>District Name</t>
  </si>
  <si>
    <t>Collective Bargaining Unit Name</t>
  </si>
  <si>
    <t>Bargaining Unit Type</t>
  </si>
  <si>
    <t>04</t>
  </si>
  <si>
    <t>Anaheim Elementary Education Association (AEEA)</t>
  </si>
  <si>
    <t>Certificated</t>
  </si>
  <si>
    <t>California School Employees Association, Chapter 54 (CSEA)</t>
  </si>
  <si>
    <t>Classified</t>
  </si>
  <si>
    <t>08</t>
  </si>
  <si>
    <t>Buena Park Teachers Association (BPTA)</t>
  </si>
  <si>
    <t>California School Employees Association, Chapter 569 (CSEA)</t>
  </si>
  <si>
    <t>Centralia Education Association (CEA)</t>
  </si>
  <si>
    <t>California School Employees Association, Chapter 136 (CSEA)</t>
  </si>
  <si>
    <t>Association of Cypress Teachers (ACT)</t>
  </si>
  <si>
    <t>California School Employees Association, Chapter 325 (CSEA)</t>
  </si>
  <si>
    <t>Fountain Valley Education Association (FVEA)</t>
  </si>
  <si>
    <t>California School Employees Association, Chapter 358 (CSEA)</t>
  </si>
  <si>
    <t>Fullerton Elementary Teachers Association (FETA)</t>
  </si>
  <si>
    <t>California School Employees Association, Chapter 130 (CSEA)</t>
  </si>
  <si>
    <t>Huntington Beach Elementary Teachers Association (HBETA)</t>
  </si>
  <si>
    <t>California School Employees Association, Chapter 316 (CSEA)</t>
  </si>
  <si>
    <t>La Habra Education Association (LHEA)</t>
  </si>
  <si>
    <t>California School Employees Association, Chapter 135 (CSEA)</t>
  </si>
  <si>
    <t>Magnolia Educators Association (MEA)</t>
  </si>
  <si>
    <t>California School Employees Association, Chapter 195 (CSEA)</t>
  </si>
  <si>
    <t>Ocean View Teachers Association (OVTA)</t>
  </si>
  <si>
    <t>California School Employees Association, Chapter 375 (CSEA)</t>
  </si>
  <si>
    <t>Savanna District Teachers Association (SDTA)</t>
  </si>
  <si>
    <t>California School Employees Association, Chapter 322 (CSEA)</t>
  </si>
  <si>
    <t>Westminster Teachers Association (WTA)</t>
  </si>
  <si>
    <t>California School Employees Association, Chapter 34 (CSEA)</t>
  </si>
  <si>
    <t>Anaheim Secondary Teachers Association (ASTA)</t>
  </si>
  <si>
    <t>California School Employees Association, Chapter 74 (CSEA)</t>
  </si>
  <si>
    <t>Anaheim Personnel and Guidance Association (APGA)</t>
  </si>
  <si>
    <t>Fullerton Secondary Teachers Association (FSTO)</t>
  </si>
  <si>
    <t>California School Employees Association, Chapter 82 (CSEA)</t>
  </si>
  <si>
    <t>District Educators Association (DEA)</t>
  </si>
  <si>
    <t>Huntington Beach Pupil Services Association (HBPSA)</t>
  </si>
  <si>
    <t>California School Employees Association, Chapter 157 (CSEA)</t>
  </si>
  <si>
    <t>Brea Olinda Teachers Association (BOTA)</t>
  </si>
  <si>
    <t>California School Employees Association, Chapter 207 (CSEA)</t>
  </si>
  <si>
    <t>Capistrano Unified Education Association (CUEA)</t>
  </si>
  <si>
    <t>California School Employees Association, Chapter 224 (CSEA)</t>
  </si>
  <si>
    <t>Teamsters Local 952</t>
  </si>
  <si>
    <t>Garden Grove Education Association (GGEA)</t>
  </si>
  <si>
    <t>California School Employees Association, Chapter 121 (CSEA)</t>
  </si>
  <si>
    <t xml:space="preserve">Garden Grove Unified School District Supervisory Unit (GGUSD Supervisory) </t>
  </si>
  <si>
    <t>Garden Grove Pupil Personnel Services Association (GGPPSA)</t>
  </si>
  <si>
    <t>Irvine Teachers Association (ITA)</t>
  </si>
  <si>
    <t>California School Employees Association, Chapter 517 (CSEA)</t>
  </si>
  <si>
    <t>Irvine Supervisory Association</t>
  </si>
  <si>
    <t>Laguna Beach Unified Faculty Association (LaBUFA)</t>
  </si>
  <si>
    <t>California School Employees Association, Chapter 131 (CSEA)</t>
  </si>
  <si>
    <t>Los Alamitos Education Association (LAEA)</t>
  </si>
  <si>
    <t>California School Employees Association, Chapter 324 (CSEA)</t>
  </si>
  <si>
    <t>Newport-Mesa Federation of Teachers (NMFT)</t>
  </si>
  <si>
    <t>California School Employees Association, Chapter 18 (CSEA)</t>
  </si>
  <si>
    <t>Orange Unified Education Association (OUEA)</t>
  </si>
  <si>
    <t>California School Employees Association, Chapter 67 (CSEA)</t>
  </si>
  <si>
    <t>Association of Placentia Linda Educators (APLE)</t>
  </si>
  <si>
    <t>California School Employees Association, Chapter 293 (CSEA)</t>
  </si>
  <si>
    <t>Saddleback Valley Educators Association (SVEA)</t>
  </si>
  <si>
    <t>California School Employees Association, Chapter 616 (CSEA)</t>
  </si>
  <si>
    <t>Saddleback Valley Pupil Services Association (SVPSA)</t>
  </si>
  <si>
    <t>Santa Ana Educators' Association (SAEA)</t>
  </si>
  <si>
    <t>California School Employees Association, Chapter 41 (CSEA)</t>
  </si>
  <si>
    <t>Tustin Educators Association (TEA)</t>
  </si>
  <si>
    <t>California School Employees Association, Chapter 450 (CSEA)</t>
  </si>
  <si>
    <t>Classified Supervisory Management Association (CSMA)</t>
  </si>
  <si>
    <t>Brea-Olinda Unified School District</t>
  </si>
  <si>
    <t>Placentia Yorba Linda Unified School District</t>
  </si>
  <si>
    <t>Buena Park Elementary School District - Buena Park Teachers Association (BPTA)</t>
  </si>
  <si>
    <t>Buena Park Elementary School District - California School Employees Association, Chapter 569 (CSEA)</t>
  </si>
  <si>
    <t>Centralia Elementary School District - Centralia Education Association (CEA)</t>
  </si>
  <si>
    <t>Centralia Elementary School District - California School Employees Association, Chapter 136 (CSEA)</t>
  </si>
  <si>
    <t>Cypress Elementary School District - Association of Cypress Teachers (ACT)</t>
  </si>
  <si>
    <t>Cypress Elementary School District - California School Employees Association, Chapter 325 (CSEA)</t>
  </si>
  <si>
    <t>Fountain Valley Elementary School District - Fountain Valley Education Association (FVEA)</t>
  </si>
  <si>
    <t>Fountain Valley Elementary School District - California School Employees Association, Chapter 358 (CSEA)</t>
  </si>
  <si>
    <t>Fullerton Elementary School District - Fullerton Elementary Teachers Association (FETA)</t>
  </si>
  <si>
    <t>Fullerton Elementary School District - California School Employees Association, Chapter 130 (CSEA)</t>
  </si>
  <si>
    <t>Huntington Beach City Elementary School District - Huntington Beach Elementary Teachers Association (HBETA)</t>
  </si>
  <si>
    <t>Huntington Beach City Elementary School District - California School Employees Association, Chapter 316 (CSEA)</t>
  </si>
  <si>
    <t>La Habra City Elementary School District - La Habra Education Association (LHEA)</t>
  </si>
  <si>
    <t>La Habra City Elementary School District - California School Employees Association, Chapter 135 (CSEA)</t>
  </si>
  <si>
    <t>Magnolia Elementary School District - Magnolia Educators Association (MEA)</t>
  </si>
  <si>
    <t>Magnolia Elementary School District - California School Employees Association, Chapter 195 (CSEA)</t>
  </si>
  <si>
    <t>Ocean View Elementary School District - Ocean View Teachers Association (OVTA)</t>
  </si>
  <si>
    <t>Ocean View Elementary School District - California School Employees Association, Chapter 375 (CSEA)</t>
  </si>
  <si>
    <t>Savanna Elementary School District - Savanna District Teachers Association (SDTA)</t>
  </si>
  <si>
    <t>Savanna Elementary School District - California School Employees Association, Chapter 322 (CSEA)</t>
  </si>
  <si>
    <t>Westminster Elementary School District - Westminster Teachers Association (WTA)</t>
  </si>
  <si>
    <t>Westminster Elementary School District - California School Employees Association, Chapter 34 (CSEA)</t>
  </si>
  <si>
    <t>Anaheim Union High School District - Anaheim Secondary Teachers Association (ASTA)</t>
  </si>
  <si>
    <t>Anaheim Union High School District - California School Employees Association, Chapter 74 (CSEA)</t>
  </si>
  <si>
    <t>Anaheim Union High School District - Anaheim Personnel and Guidance Association (APGA)</t>
  </si>
  <si>
    <t>Fullerton Joint Union High School District - Fullerton Secondary Teachers Association (FSTO)</t>
  </si>
  <si>
    <t>Fullerton Joint Union High School District - California School Employees Association, Chapter 82 (CSEA)</t>
  </si>
  <si>
    <t>Huntington Beach Union High School District - District Educators Association (DEA)</t>
  </si>
  <si>
    <t>Huntington Beach Union High School District - Huntington Beach Pupil Services Association (HBPSA)</t>
  </si>
  <si>
    <t>Huntington Beach Union High School District - California School Employees Association, Chapter 157 (CSEA)</t>
  </si>
  <si>
    <t>Brea-Olinda Unified School District - Brea Olinda Teachers Association (BOTA)</t>
  </si>
  <si>
    <t>Brea-Olinda Unified School District - California School Employees Association, Chapter 207 (CSEA)</t>
  </si>
  <si>
    <t>Capistrano Unified School District - Capistrano Unified Education Association (CUEA)</t>
  </si>
  <si>
    <t>Capistrano Unified School District - California School Employees Association, Chapter 224 (CSEA)</t>
  </si>
  <si>
    <t>Capistrano Unified School District - Teamsters Local 952</t>
  </si>
  <si>
    <t>Garden Grove Unified School District - Garden Grove Education Association (GGEA)</t>
  </si>
  <si>
    <t>Garden Grove Unified School District - California School Employees Association, Chapter 121 (CSEA)</t>
  </si>
  <si>
    <t xml:space="preserve">Garden Grove Unified School District - Garden Grove Unified School District Supervisory Unit (GGUSD Supervisory) </t>
  </si>
  <si>
    <t>Garden Grove Unified School District - Garden Grove Pupil Personnel Services Association (GGPPSA)</t>
  </si>
  <si>
    <t>Irvine Unified School District - Irvine Teachers Association (ITA)</t>
  </si>
  <si>
    <t>Irvine Unified School District - California School Employees Association, Chapter 517 (CSEA)</t>
  </si>
  <si>
    <t>Irvine Unified School District - Irvine Supervisory Association</t>
  </si>
  <si>
    <t>Laguna Beach Unified School District - Laguna Beach Unified Faculty Association (LaBUFA)</t>
  </si>
  <si>
    <t>Laguna Beach Unified School District - California School Employees Association, Chapter 131 (CSEA)</t>
  </si>
  <si>
    <t>Los Alamitos Unified School District - Los Alamitos Education Association (LAEA)</t>
  </si>
  <si>
    <t>Los Alamitos Unified School District - California School Employees Association, Chapter 324 (CSEA)</t>
  </si>
  <si>
    <t>Newport-Mesa Unified School District - Newport-Mesa Federation of Teachers (NMFT)</t>
  </si>
  <si>
    <t>Newport-Mesa Unified School District - California School Employees Association, Chapter 18 (CSEA)</t>
  </si>
  <si>
    <t>Orange Unified School District - Orange Unified Education Association (OUEA)</t>
  </si>
  <si>
    <t>Orange Unified School District - California School Employees Association, Chapter 67 (CSEA)</t>
  </si>
  <si>
    <t>Placentia Yorba Linda Unified School District - Association of Placentia Linda Educators (APLE)</t>
  </si>
  <si>
    <t>Placentia Yorba Linda Unified School District - California School Employees Association, Chapter 293 (CSEA)</t>
  </si>
  <si>
    <t>Saddleback Valley Unified School District - Saddleback Valley Educators Association (SVEA)</t>
  </si>
  <si>
    <t>Saddleback Valley Unified School District - California School Employees Association, Chapter 616 (CSEA)</t>
  </si>
  <si>
    <t>Saddleback Valley Unified School District - Saddleback Valley Pupil Services Association (SVPSA)</t>
  </si>
  <si>
    <t>Santa Ana Unified School District - Santa Ana Educators' Association (SAEA)</t>
  </si>
  <si>
    <t>Santa Ana Unified School District - California School Employees Association, Chapter 41 (CSEA)</t>
  </si>
  <si>
    <t>Tustin Unified School District - Tustin Educators Association (TEA)</t>
  </si>
  <si>
    <t>Tustin Unified School District - California School Employees Association, Chapter 450 (CSEA)</t>
  </si>
  <si>
    <t>Tustin Unified School District - Classified Supervisory Management Association (CSMA)</t>
  </si>
  <si>
    <t>School District - Bargaining Unit:</t>
  </si>
  <si>
    <t>In accordance with the requirements of Government Code Section 3547.5, the Superintendent and Chief Business Officer of the _________________________School District, hereby certify that the District can meet the costs incurred under the Collective Bargaining Agreement between the District and the _______________________Bargaining Unit, during the term of the agreement from __________________ to _____________________.</t>
  </si>
  <si>
    <t xml:space="preserve">     Local Control Funding Formula Sources (8010-8099)</t>
  </si>
  <si>
    <t>Compensation Increase in Section A, Line 6, Page 1 (i.e., increase was partially budgeted), explain the</t>
  </si>
  <si>
    <t>2019-20</t>
  </si>
  <si>
    <t>2020-21</t>
  </si>
  <si>
    <t>Anaheim Union High School District - Mid-Managers Association (MMA)</t>
  </si>
  <si>
    <t>`</t>
  </si>
  <si>
    <t>Anaheim Elementary School District - Anaheim Elementary Education Association (AEEA)</t>
  </si>
  <si>
    <t>Anaheim Elementary School District - California School Employees Association, Chapter 54 (CSEA)</t>
  </si>
  <si>
    <t>Anaheim Elementary School District</t>
  </si>
  <si>
    <t>Anaheim Mid-Managers Association (MMA)</t>
  </si>
  <si>
    <t>Management</t>
  </si>
  <si>
    <t>2021-22</t>
  </si>
  <si>
    <t>2018-19</t>
  </si>
  <si>
    <t>List</t>
  </si>
  <si>
    <t>2022-23</t>
  </si>
  <si>
    <t>2023-24</t>
  </si>
  <si>
    <t>2024-25</t>
  </si>
  <si>
    <t>2025-26</t>
  </si>
  <si>
    <t>2026-27</t>
  </si>
  <si>
    <t>2027-28</t>
  </si>
  <si>
    <t>2028-29</t>
  </si>
  <si>
    <t>2029-30</t>
  </si>
  <si>
    <r>
      <t xml:space="preserve">State Standard Minimum Reserve Percentage for this District                  </t>
    </r>
    <r>
      <rPr>
        <b/>
        <u/>
        <sz val="11"/>
        <rFont val="Times New Roman"/>
        <family val="1"/>
      </rPr>
      <t xml:space="preserve"> enter </t>
    </r>
    <r>
      <rPr>
        <sz val="11"/>
        <rFont val="Times New Roman"/>
        <family val="1"/>
      </rPr>
      <t>percentage:</t>
    </r>
  </si>
  <si>
    <t>REU Only</t>
  </si>
  <si>
    <t>Total reserves</t>
  </si>
  <si>
    <t>Public Disclosure of Collective Bargaining Agreement</t>
  </si>
  <si>
    <t xml:space="preserve">Instructions for Completing </t>
  </si>
  <si>
    <t>Lowell Joint School District - California School Employees Association, Chapter 294 (CSEA)</t>
  </si>
  <si>
    <t>Lowell Joint School District</t>
  </si>
  <si>
    <t>California School Employees Association, Chapter 294 (CSEA)</t>
  </si>
  <si>
    <t>Lowell Joint School District - Lowell Joint Education Association (LJEA)</t>
  </si>
  <si>
    <t>Lowell Joint Education Association (LJEA)</t>
  </si>
  <si>
    <t>Anaheim Union High School District - American Federation of State, County, and Municipal Employees (AFSCME)</t>
  </si>
  <si>
    <t>American Federation of State, County, and Municipal Employees (AFSCME)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</si>
</sst>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0.0%"/>
  </numFmts>
  <fonts count="31" x14ac:knownFonts="1">
    <font>
      <sz val="10"/>
      <name val="Arial"/>
    </font>
    <font>
      <sz val="10"/>
      <name val="Arial"/>
      <family val="2"/>
    </font>
    <font>
      <sz val="8"/>
      <name val="Arial"/>
      <family val="2"/>
    </font>
    <font>
      <b/>
      <sz val="12"/>
      <name val="Times New Roman"/>
      <family val="1"/>
    </font>
    <font>
      <sz val="10"/>
      <name val="Times New Roman"/>
      <family val="1"/>
    </font>
    <font>
      <b/>
      <sz val="10"/>
      <name val="Times New Roman"/>
      <family val="1"/>
    </font>
    <font>
      <sz val="12"/>
      <name val="Times New Roman"/>
      <family val="1"/>
    </font>
    <font>
      <sz val="4"/>
      <name val="Times New Roman"/>
      <family val="1"/>
    </font>
    <font>
      <b/>
      <sz val="9"/>
      <name val="Times New Roman"/>
      <family val="1"/>
    </font>
    <font>
      <sz val="9"/>
      <name val="Times New Roman"/>
      <family val="1"/>
    </font>
    <font>
      <sz val="8"/>
      <name val="Times New Roman"/>
      <family val="1"/>
    </font>
    <font>
      <b/>
      <sz val="8"/>
      <name val="Times New Roman"/>
      <family val="1"/>
    </font>
    <font>
      <sz val="11"/>
      <name val="Times New Roman"/>
      <family val="1"/>
    </font>
    <font>
      <b/>
      <u/>
      <sz val="9"/>
      <name val="Times New Roman"/>
      <family val="1"/>
    </font>
    <font>
      <sz val="9"/>
      <name val="Arial"/>
      <family val="2"/>
    </font>
    <font>
      <b/>
      <sz val="11"/>
      <name val="Times New Roman"/>
      <family val="1"/>
    </font>
    <font>
      <sz val="11"/>
      <name val="Arial"/>
      <family val="2"/>
    </font>
    <font>
      <sz val="12"/>
      <name val="Arial"/>
      <family val="2"/>
    </font>
    <font>
      <b/>
      <sz val="14"/>
      <name val="Times New Roman"/>
      <family val="1"/>
    </font>
    <font>
      <i/>
      <sz val="12"/>
      <name val="Times New Roman"/>
      <family val="1"/>
    </font>
    <font>
      <b/>
      <sz val="10"/>
      <name val="Arial"/>
      <family val="2"/>
    </font>
    <font>
      <sz val="11"/>
      <color indexed="23"/>
      <name val="Times New Roman"/>
      <family val="1"/>
    </font>
    <font>
      <sz val="10"/>
      <name val="Calibri"/>
      <family val="2"/>
    </font>
    <font>
      <i/>
      <sz val="10"/>
      <name val="Arial"/>
      <family val="2"/>
    </font>
    <font>
      <b/>
      <sz val="14"/>
      <color theme="1"/>
      <name val="Calibri"/>
      <family val="2"/>
      <scheme val="minor"/>
    </font>
    <font>
      <sz val="10"/>
      <color theme="1"/>
      <name val="Calibri"/>
      <family val="2"/>
    </font>
    <font>
      <b/>
      <u/>
      <sz val="10"/>
      <name val="Arial"/>
      <family val="2"/>
    </font>
    <font>
      <b/>
      <u/>
      <sz val="11"/>
      <name val="Times New Roman"/>
      <family val="1"/>
    </font>
    <font>
      <sz val="10"/>
      <color rgb="FFFF0000"/>
      <name val="Arial"/>
      <family val="2"/>
    </font>
    <font>
      <sz val="12"/>
      <color rgb="FFFF0000"/>
      <name val="Times New Roman"/>
      <family val="1"/>
    </font>
    <font>
      <sz val="11"/>
      <color rgb="FFFF0000"/>
      <name val="Times New Roman"/>
      <family val="1"/>
    </font>
  </fonts>
  <fills count="8">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indexed="6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FF"/>
        <bgColor indexed="64"/>
      </patternFill>
    </fill>
  </fills>
  <borders count="48">
    <border>
      <left/>
      <right/>
      <top/>
      <bottom/>
      <diagonal/>
    </border>
    <border>
      <left style="double">
        <color indexed="64"/>
      </left>
      <right style="double">
        <color indexed="64"/>
      </right>
      <top/>
      <bottom/>
      <diagonal/>
    </border>
    <border>
      <left/>
      <right/>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79">
    <xf numFmtId="0" fontId="0" fillId="0" borderId="0" xfId="0"/>
    <xf numFmtId="0" fontId="0" fillId="0" borderId="0" xfId="0" applyAlignment="1">
      <alignment horizontal="center"/>
    </xf>
    <xf numFmtId="0" fontId="6" fillId="0" borderId="0" xfId="0" applyFont="1"/>
    <xf numFmtId="0" fontId="16" fillId="0" borderId="0" xfId="0" applyFont="1"/>
    <xf numFmtId="0" fontId="17" fillId="0" borderId="0" xfId="0" applyFont="1"/>
    <xf numFmtId="0" fontId="17" fillId="0" borderId="0" xfId="0" applyFont="1" applyAlignment="1">
      <alignment horizontal="left"/>
    </xf>
    <xf numFmtId="0" fontId="6" fillId="0" borderId="0" xfId="0" applyFont="1" applyAlignment="1">
      <alignment horizontal="center"/>
    </xf>
    <xf numFmtId="0" fontId="20" fillId="0" borderId="0" xfId="0" applyFont="1"/>
    <xf numFmtId="0" fontId="20" fillId="0" borderId="0" xfId="0" applyFont="1" applyAlignment="1">
      <alignment horizontal="justify"/>
    </xf>
    <xf numFmtId="0" fontId="4" fillId="0" borderId="0" xfId="0" applyFont="1" applyAlignment="1">
      <alignment horizontal="left"/>
    </xf>
    <xf numFmtId="0" fontId="9" fillId="0" borderId="1" xfId="0" applyFont="1" applyBorder="1" applyAlignment="1">
      <alignment vertical="top" wrapText="1"/>
    </xf>
    <xf numFmtId="0" fontId="6" fillId="0" borderId="2" xfId="0" applyFont="1" applyBorder="1" applyProtection="1">
      <protection locked="0"/>
    </xf>
    <xf numFmtId="0" fontId="6" fillId="0" borderId="0" xfId="0" applyFont="1" applyProtection="1">
      <protection locked="0"/>
    </xf>
    <xf numFmtId="0" fontId="6" fillId="0" borderId="0" xfId="0" applyFont="1" applyAlignment="1" applyProtection="1">
      <alignment horizontal="right"/>
      <protection locked="0"/>
    </xf>
    <xf numFmtId="0" fontId="0" fillId="0" borderId="0" xfId="0" applyProtection="1">
      <protection locked="0"/>
    </xf>
    <xf numFmtId="0" fontId="6" fillId="0" borderId="2" xfId="0" applyFont="1" applyBorder="1" applyAlignment="1" applyProtection="1">
      <alignment horizontal="left"/>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Alignment="1" applyProtection="1">
      <alignment wrapText="1"/>
      <protection locked="0"/>
    </xf>
    <xf numFmtId="0" fontId="4" fillId="0" borderId="1" xfId="0" applyFont="1" applyBorder="1" applyAlignment="1" applyProtection="1">
      <alignment wrapText="1"/>
      <protection locked="0"/>
    </xf>
    <xf numFmtId="0" fontId="4" fillId="0" borderId="6" xfId="0" applyFont="1" applyBorder="1" applyAlignment="1" applyProtection="1">
      <alignment wrapText="1"/>
      <protection locked="0"/>
    </xf>
    <xf numFmtId="0" fontId="4" fillId="0" borderId="4" xfId="0" applyFont="1" applyBorder="1" applyAlignment="1" applyProtection="1">
      <alignment wrapText="1"/>
      <protection locked="0"/>
    </xf>
    <xf numFmtId="0" fontId="3" fillId="0" borderId="0" xfId="0" applyFont="1" applyAlignment="1">
      <alignment horizontal="center"/>
    </xf>
    <xf numFmtId="0" fontId="14" fillId="0" borderId="0" xfId="0" applyFont="1" applyAlignment="1">
      <alignment horizontal="center"/>
    </xf>
    <xf numFmtId="0" fontId="6" fillId="0" borderId="2" xfId="0" applyFont="1" applyBorder="1" applyAlignment="1">
      <alignment horizontal="center"/>
    </xf>
    <xf numFmtId="0" fontId="7" fillId="0" borderId="7" xfId="0" applyFont="1" applyBorder="1" applyAlignment="1">
      <alignment vertical="top" wrapText="1"/>
    </xf>
    <xf numFmtId="0" fontId="9" fillId="0" borderId="1" xfId="0" applyFont="1" applyBorder="1" applyAlignment="1">
      <alignment horizontal="center" vertical="top" wrapText="1"/>
    </xf>
    <xf numFmtId="0" fontId="5" fillId="0" borderId="8" xfId="0" applyFont="1" applyBorder="1" applyAlignment="1">
      <alignment horizontal="left" vertical="top"/>
    </xf>
    <xf numFmtId="0" fontId="0" fillId="0" borderId="9" xfId="0"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horizontal="center" vertical="top" wrapText="1"/>
    </xf>
    <xf numFmtId="0" fontId="9" fillId="0" borderId="4" xfId="0" applyFont="1" applyBorder="1" applyAlignment="1">
      <alignment horizontal="center" vertical="top" wrapText="1"/>
    </xf>
    <xf numFmtId="0" fontId="8" fillId="0" borderId="4"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10" fontId="12" fillId="0" borderId="10" xfId="3" applyNumberFormat="1" applyFont="1" applyBorder="1" applyAlignment="1" applyProtection="1">
      <alignment horizontal="right" vertical="top" wrapText="1"/>
    </xf>
    <xf numFmtId="0" fontId="8" fillId="0" borderId="10" xfId="0" applyFont="1" applyBorder="1" applyAlignment="1">
      <alignment vertical="top" wrapText="1"/>
    </xf>
    <xf numFmtId="0" fontId="11" fillId="0" borderId="6" xfId="0" applyFont="1" applyBorder="1" applyAlignment="1">
      <alignment vertical="top" wrapText="1"/>
    </xf>
    <xf numFmtId="0" fontId="8" fillId="0" borderId="1" xfId="0" applyFont="1" applyBorder="1" applyAlignment="1">
      <alignment vertical="top" wrapText="1"/>
    </xf>
    <xf numFmtId="0" fontId="9" fillId="0" borderId="6" xfId="0" applyFont="1" applyBorder="1" applyAlignment="1">
      <alignment horizontal="center" vertical="top" wrapText="1"/>
    </xf>
    <xf numFmtId="0" fontId="10" fillId="0" borderId="6" xfId="0" applyFont="1" applyBorder="1" applyAlignment="1">
      <alignment vertical="top" wrapText="1"/>
    </xf>
    <xf numFmtId="10" fontId="12" fillId="0" borderId="11" xfId="3" applyNumberFormat="1" applyFont="1" applyBorder="1" applyAlignment="1" applyProtection="1">
      <alignment horizontal="right" vertical="top" wrapText="1"/>
    </xf>
    <xf numFmtId="0" fontId="4" fillId="0" borderId="0" xfId="0" applyFont="1" applyProtection="1">
      <protection locked="0"/>
    </xf>
    <xf numFmtId="0" fontId="6" fillId="0" borderId="0" xfId="0" applyFont="1" applyAlignment="1">
      <alignment horizontal="left"/>
    </xf>
    <xf numFmtId="0" fontId="4" fillId="0" borderId="0" xfId="0" applyFont="1"/>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4" fillId="0" borderId="16" xfId="0" applyFont="1" applyBorder="1" applyAlignment="1">
      <alignment horizontal="justify" vertical="top" wrapText="1"/>
    </xf>
    <xf numFmtId="164" fontId="4" fillId="0" borderId="17" xfId="2" applyNumberFormat="1" applyFont="1" applyBorder="1" applyAlignment="1" applyProtection="1">
      <alignment vertical="top" wrapText="1"/>
    </xf>
    <xf numFmtId="164" fontId="4" fillId="0" borderId="15" xfId="2" applyNumberFormat="1" applyFont="1" applyBorder="1" applyAlignment="1" applyProtection="1">
      <alignment vertical="top" wrapText="1"/>
    </xf>
    <xf numFmtId="164" fontId="4" fillId="0" borderId="17" xfId="0" applyNumberFormat="1" applyFont="1" applyBorder="1" applyAlignment="1">
      <alignment horizontal="justify" vertical="top" wrapText="1"/>
    </xf>
    <xf numFmtId="0" fontId="5" fillId="0" borderId="18" xfId="0" applyFont="1" applyBorder="1" applyAlignment="1">
      <alignment horizontal="justify" vertical="top" wrapText="1"/>
    </xf>
    <xf numFmtId="164" fontId="4" fillId="0" borderId="14" xfId="2" applyNumberFormat="1" applyFont="1" applyFill="1" applyBorder="1" applyAlignment="1" applyProtection="1">
      <alignment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164" fontId="4" fillId="0" borderId="14" xfId="2" applyNumberFormat="1" applyFont="1" applyBorder="1" applyAlignment="1" applyProtection="1">
      <alignment vertical="top" wrapText="1"/>
    </xf>
    <xf numFmtId="164" fontId="4" fillId="0" borderId="20" xfId="0" applyNumberFormat="1" applyFont="1" applyBorder="1" applyAlignment="1">
      <alignment horizontal="justify" vertical="top" wrapText="1"/>
    </xf>
    <xf numFmtId="0" fontId="4" fillId="0" borderId="18" xfId="0" applyFont="1" applyBorder="1" applyAlignment="1">
      <alignment vertical="top" wrapText="1"/>
    </xf>
    <xf numFmtId="164" fontId="4" fillId="0" borderId="20" xfId="2" applyNumberFormat="1" applyFont="1" applyBorder="1" applyAlignment="1" applyProtection="1">
      <alignment vertical="top" wrapText="1"/>
    </xf>
    <xf numFmtId="0" fontId="4" fillId="0" borderId="21" xfId="0" applyFont="1" applyBorder="1" applyAlignment="1">
      <alignment vertical="top" wrapText="1"/>
    </xf>
    <xf numFmtId="164" fontId="4" fillId="0" borderId="22" xfId="2" applyNumberFormat="1" applyFont="1" applyBorder="1" applyAlignment="1" applyProtection="1">
      <alignment vertical="top" wrapText="1"/>
    </xf>
    <xf numFmtId="0" fontId="15" fillId="0" borderId="23" xfId="0" applyFont="1" applyBorder="1" applyAlignment="1">
      <alignment horizontal="center"/>
    </xf>
    <xf numFmtId="0" fontId="12" fillId="0" borderId="23" xfId="0" applyFont="1" applyBorder="1" applyAlignment="1">
      <alignment horizontal="left"/>
    </xf>
    <xf numFmtId="0" fontId="12" fillId="0" borderId="12" xfId="0" applyFont="1" applyBorder="1" applyAlignment="1">
      <alignment wrapText="1"/>
    </xf>
    <xf numFmtId="164" fontId="12" fillId="0" borderId="20" xfId="2" applyNumberFormat="1" applyFont="1" applyFill="1" applyBorder="1" applyAlignment="1" applyProtection="1"/>
    <xf numFmtId="0" fontId="12" fillId="0" borderId="18" xfId="0" applyFont="1" applyBorder="1" applyAlignment="1">
      <alignment horizontal="left"/>
    </xf>
    <xf numFmtId="0" fontId="12" fillId="0" borderId="14" xfId="0" applyFont="1" applyBorder="1" applyAlignment="1">
      <alignment wrapText="1"/>
    </xf>
    <xf numFmtId="0" fontId="12" fillId="0" borderId="21" xfId="0" applyFont="1" applyBorder="1" applyAlignment="1">
      <alignment horizontal="left"/>
    </xf>
    <xf numFmtId="0" fontId="12" fillId="0" borderId="22" xfId="0" applyFont="1" applyBorder="1" applyAlignment="1">
      <alignment wrapText="1"/>
    </xf>
    <xf numFmtId="0" fontId="12" fillId="0" borderId="19"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wrapText="1"/>
    </xf>
    <xf numFmtId="10" fontId="12" fillId="0" borderId="22" xfId="3" applyNumberFormat="1" applyFont="1" applyBorder="1" applyAlignment="1" applyProtection="1">
      <alignment horizontal="right"/>
    </xf>
    <xf numFmtId="0" fontId="6" fillId="0" borderId="0" xfId="0" applyFont="1" applyAlignment="1">
      <alignment horizontal="right"/>
    </xf>
    <xf numFmtId="0" fontId="0" fillId="0" borderId="7" xfId="0" applyBorder="1"/>
    <xf numFmtId="0" fontId="0" fillId="0" borderId="3" xfId="0" applyBorder="1"/>
    <xf numFmtId="0" fontId="0" fillId="0" borderId="8" xfId="0" applyBorder="1"/>
    <xf numFmtId="0" fontId="0" fillId="0" borderId="4" xfId="0" applyBorder="1"/>
    <xf numFmtId="0" fontId="20" fillId="0" borderId="8" xfId="0" applyFont="1" applyBorder="1" applyAlignment="1">
      <alignment horizontal="justify"/>
    </xf>
    <xf numFmtId="0" fontId="20" fillId="0" borderId="4" xfId="0" applyFont="1" applyBorder="1" applyAlignment="1">
      <alignment horizontal="justify"/>
    </xf>
    <xf numFmtId="0" fontId="20" fillId="0" borderId="8" xfId="0" applyFont="1" applyBorder="1"/>
    <xf numFmtId="0" fontId="20" fillId="0" borderId="4" xfId="0" applyFont="1" applyBorder="1"/>
    <xf numFmtId="0" fontId="3" fillId="0" borderId="0" xfId="0" applyFont="1"/>
    <xf numFmtId="0" fontId="0" fillId="0" borderId="9" xfId="0" applyBorder="1"/>
    <xf numFmtId="0" fontId="0" fillId="0" borderId="5" xfId="0" applyBorder="1"/>
    <xf numFmtId="0" fontId="6" fillId="0" borderId="26" xfId="0" applyFont="1" applyBorder="1"/>
    <xf numFmtId="0" fontId="18" fillId="0" borderId="0" xfId="0" applyFont="1" applyProtection="1">
      <protection locked="0"/>
    </xf>
    <xf numFmtId="0" fontId="18" fillId="0" borderId="0" xfId="0" applyFont="1"/>
    <xf numFmtId="0" fontId="4" fillId="0" borderId="0" xfId="0" applyFont="1" applyAlignment="1">
      <alignment horizontal="right"/>
    </xf>
    <xf numFmtId="0" fontId="7" fillId="0" borderId="10" xfId="0" applyFont="1" applyBorder="1" applyAlignment="1">
      <alignment horizontal="center" vertical="top" wrapText="1"/>
    </xf>
    <xf numFmtId="0" fontId="9" fillId="2" borderId="14" xfId="0" applyFont="1" applyFill="1" applyBorder="1" applyAlignment="1">
      <alignment vertical="top" wrapText="1"/>
    </xf>
    <xf numFmtId="0" fontId="9" fillId="2" borderId="15" xfId="0" applyFont="1" applyFill="1" applyBorder="1" applyAlignment="1">
      <alignment vertical="top" wrapTex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18" xfId="0" applyFont="1" applyFill="1" applyBorder="1" applyAlignment="1">
      <alignment horizontal="justify" vertical="top" wrapText="1"/>
    </xf>
    <xf numFmtId="0" fontId="4" fillId="2" borderId="14" xfId="0" applyFont="1" applyFill="1" applyBorder="1" applyAlignment="1">
      <alignment horizontal="justify" vertical="top" wrapText="1"/>
    </xf>
    <xf numFmtId="0" fontId="4" fillId="2" borderId="15" xfId="0" applyFont="1" applyFill="1" applyBorder="1" applyAlignment="1">
      <alignment horizontal="justify" vertical="top" wrapText="1"/>
    </xf>
    <xf numFmtId="0" fontId="10" fillId="2" borderId="14" xfId="0" applyFont="1" applyFill="1" applyBorder="1" applyAlignment="1">
      <alignment horizontal="justify" vertical="top" wrapText="1"/>
    </xf>
    <xf numFmtId="0" fontId="10" fillId="2" borderId="15" xfId="0" applyFont="1" applyFill="1" applyBorder="1" applyAlignment="1">
      <alignment horizontal="justify" vertical="top" wrapText="1"/>
    </xf>
    <xf numFmtId="0" fontId="9" fillId="2" borderId="14" xfId="0" applyFont="1" applyFill="1" applyBorder="1" applyAlignment="1">
      <alignment horizontal="justify" vertical="top" wrapText="1"/>
    </xf>
    <xf numFmtId="0" fontId="9" fillId="2" borderId="15" xfId="0" applyFont="1" applyFill="1" applyBorder="1" applyAlignment="1">
      <alignment horizontal="justify" vertical="top" wrapText="1"/>
    </xf>
    <xf numFmtId="0" fontId="12" fillId="0" borderId="0" xfId="0" applyFont="1" applyAlignment="1">
      <alignment horizontal="center"/>
    </xf>
    <xf numFmtId="0" fontId="4" fillId="2" borderId="17" xfId="2" applyNumberFormat="1" applyFont="1" applyFill="1" applyBorder="1" applyAlignment="1" applyProtection="1">
      <alignment vertical="top" wrapText="1"/>
    </xf>
    <xf numFmtId="0" fontId="4" fillId="0" borderId="27" xfId="0" applyFont="1" applyBorder="1" applyAlignment="1">
      <alignment horizontal="right"/>
    </xf>
    <xf numFmtId="0" fontId="4" fillId="0" borderId="16" xfId="0" applyFont="1" applyBorder="1" applyAlignment="1">
      <alignment vertical="top" wrapText="1"/>
    </xf>
    <xf numFmtId="164" fontId="4" fillId="2" borderId="20" xfId="2" applyNumberFormat="1" applyFont="1" applyFill="1" applyBorder="1" applyAlignment="1" applyProtection="1">
      <alignment vertical="top" wrapText="1"/>
    </xf>
    <xf numFmtId="0" fontId="12" fillId="0" borderId="0" xfId="0" applyFont="1"/>
    <xf numFmtId="0" fontId="6" fillId="0" borderId="0" xfId="0" applyFont="1" applyAlignment="1">
      <alignment wrapText="1"/>
    </xf>
    <xf numFmtId="0" fontId="6" fillId="0" borderId="0" xfId="0" applyFont="1" applyAlignment="1" applyProtection="1">
      <alignment wrapText="1"/>
      <protection locked="0"/>
    </xf>
    <xf numFmtId="164" fontId="4" fillId="0" borderId="20" xfId="2" applyNumberFormat="1" applyFont="1" applyFill="1" applyBorder="1" applyAlignment="1" applyProtection="1">
      <alignment vertical="top" wrapText="1"/>
    </xf>
    <xf numFmtId="0" fontId="6" fillId="0" borderId="0" xfId="0" applyFont="1" applyAlignment="1">
      <alignment vertical="top" wrapText="1"/>
    </xf>
    <xf numFmtId="0" fontId="3" fillId="0" borderId="0" xfId="0" applyFont="1" applyAlignment="1">
      <alignment horizontal="left"/>
    </xf>
    <xf numFmtId="165" fontId="6" fillId="0" borderId="2" xfId="0" applyNumberFormat="1" applyFont="1" applyBorder="1" applyAlignment="1" applyProtection="1">
      <alignment horizontal="center"/>
      <protection locked="0"/>
    </xf>
    <xf numFmtId="164" fontId="4" fillId="0" borderId="20" xfId="2" applyNumberFormat="1" applyFont="1" applyFill="1" applyBorder="1" applyAlignment="1" applyProtection="1">
      <alignment vertical="top" wrapText="1"/>
      <protection locked="0"/>
    </xf>
    <xf numFmtId="164" fontId="4" fillId="0" borderId="14" xfId="2" applyNumberFormat="1" applyFont="1" applyFill="1" applyBorder="1" applyAlignment="1" applyProtection="1">
      <alignment vertical="top" wrapText="1"/>
      <protection locked="0"/>
    </xf>
    <xf numFmtId="0" fontId="5" fillId="4" borderId="28" xfId="0" applyFont="1" applyFill="1" applyBorder="1" applyAlignment="1">
      <alignment vertical="top" wrapText="1"/>
    </xf>
    <xf numFmtId="0" fontId="18" fillId="4" borderId="28" xfId="0" applyFont="1" applyFill="1" applyBorder="1" applyAlignment="1">
      <alignment horizontal="left" vertical="top" wrapText="1"/>
    </xf>
    <xf numFmtId="0" fontId="4" fillId="4" borderId="28" xfId="0" applyFont="1" applyFill="1" applyBorder="1" applyAlignment="1">
      <alignment vertical="top" wrapText="1"/>
    </xf>
    <xf numFmtId="0" fontId="4" fillId="4" borderId="29" xfId="0" applyFont="1" applyFill="1" applyBorder="1" applyAlignment="1">
      <alignment vertical="top" wrapText="1"/>
    </xf>
    <xf numFmtId="164" fontId="4" fillId="0" borderId="17" xfId="2" applyNumberFormat="1" applyFont="1" applyFill="1" applyBorder="1" applyAlignment="1" applyProtection="1">
      <alignment vertical="top" wrapText="1"/>
    </xf>
    <xf numFmtId="164" fontId="4" fillId="0" borderId="15" xfId="2" applyNumberFormat="1" applyFont="1" applyFill="1" applyBorder="1" applyAlignment="1" applyProtection="1">
      <alignment vertical="top" wrapText="1"/>
    </xf>
    <xf numFmtId="164" fontId="4" fillId="0" borderId="17" xfId="2" applyNumberFormat="1" applyFont="1" applyFill="1" applyBorder="1" applyAlignment="1" applyProtection="1">
      <alignment vertical="top" wrapText="1"/>
      <protection locked="0"/>
    </xf>
    <xf numFmtId="164" fontId="12" fillId="0" borderId="22" xfId="2" applyNumberFormat="1" applyFont="1" applyBorder="1" applyAlignment="1" applyProtection="1">
      <alignment horizontal="left"/>
    </xf>
    <xf numFmtId="164" fontId="12" fillId="0" borderId="14" xfId="2" applyNumberFormat="1" applyFont="1" applyBorder="1" applyAlignment="1" applyProtection="1">
      <alignment horizontal="left"/>
    </xf>
    <xf numFmtId="164" fontId="12" fillId="0" borderId="12" xfId="2" applyNumberFormat="1" applyFont="1" applyBorder="1" applyAlignment="1" applyProtection="1">
      <alignment horizontal="left"/>
    </xf>
    <xf numFmtId="0" fontId="3" fillId="0" borderId="0" xfId="0" applyFont="1" applyAlignment="1">
      <alignment horizontal="left" vertical="top"/>
    </xf>
    <xf numFmtId="0" fontId="3" fillId="0" borderId="31" xfId="0" applyFont="1" applyBorder="1" applyAlignment="1">
      <alignment horizontal="center"/>
    </xf>
    <xf numFmtId="0" fontId="6" fillId="0" borderId="0" xfId="0" applyFont="1" applyAlignment="1">
      <alignment horizontal="justify" wrapText="1"/>
    </xf>
    <xf numFmtId="0" fontId="6" fillId="0" borderId="26" xfId="0" applyFont="1" applyBorder="1" applyAlignment="1">
      <alignment horizontal="left"/>
    </xf>
    <xf numFmtId="0" fontId="19" fillId="0" borderId="0" xfId="0" applyFont="1" applyAlignment="1">
      <alignment horizontal="center"/>
    </xf>
    <xf numFmtId="0" fontId="0" fillId="0" borderId="0" xfId="0" applyAlignment="1">
      <alignment horizontal="right"/>
    </xf>
    <xf numFmtId="0" fontId="3" fillId="0" borderId="2" xfId="0" applyFont="1" applyBorder="1" applyAlignment="1">
      <alignment horizontal="left"/>
    </xf>
    <xf numFmtId="164" fontId="12" fillId="0" borderId="4" xfId="2" applyNumberFormat="1" applyFont="1" applyFill="1" applyBorder="1" applyAlignment="1" applyProtection="1">
      <alignment vertical="top" wrapText="1"/>
      <protection locked="0"/>
    </xf>
    <xf numFmtId="164" fontId="4" fillId="0" borderId="32" xfId="0" applyNumberFormat="1" applyFont="1" applyBorder="1" applyAlignment="1">
      <alignment horizontal="justify" vertical="top" wrapText="1"/>
    </xf>
    <xf numFmtId="164" fontId="4" fillId="0" borderId="28" xfId="0" applyNumberFormat="1" applyFont="1" applyBorder="1" applyAlignment="1">
      <alignment horizontal="justify" vertical="top" wrapText="1"/>
    </xf>
    <xf numFmtId="0" fontId="8" fillId="0" borderId="11" xfId="0" applyFont="1" applyBorder="1" applyAlignment="1">
      <alignment vertical="top" wrapText="1"/>
    </xf>
    <xf numFmtId="44" fontId="12" fillId="0" borderId="3" xfId="2" applyFont="1" applyFill="1" applyBorder="1" applyAlignment="1" applyProtection="1">
      <alignment vertical="top" wrapText="1"/>
      <protection locked="0"/>
    </xf>
    <xf numFmtId="44" fontId="12" fillId="0" borderId="5" xfId="2" applyFont="1" applyFill="1" applyBorder="1" applyAlignment="1" applyProtection="1">
      <alignment vertical="top" wrapText="1"/>
      <protection locked="0"/>
    </xf>
    <xf numFmtId="164" fontId="4" fillId="0" borderId="33" xfId="2" applyNumberFormat="1" applyFont="1" applyBorder="1" applyAlignment="1" applyProtection="1">
      <alignment vertical="top" wrapText="1"/>
    </xf>
    <xf numFmtId="164" fontId="4" fillId="0" borderId="34" xfId="2" applyNumberFormat="1" applyFont="1" applyBorder="1" applyAlignment="1" applyProtection="1">
      <alignment vertical="top" wrapText="1"/>
    </xf>
    <xf numFmtId="164" fontId="12" fillId="0" borderId="3" xfId="2" applyNumberFormat="1" applyFont="1" applyFill="1" applyBorder="1" applyAlignment="1" applyProtection="1">
      <alignment vertical="top" wrapText="1"/>
      <protection locked="0"/>
    </xf>
    <xf numFmtId="164" fontId="12" fillId="0" borderId="5" xfId="2" applyNumberFormat="1" applyFont="1" applyFill="1" applyBorder="1" applyAlignment="1" applyProtection="1">
      <alignment vertical="top" wrapText="1"/>
      <protection locked="0"/>
    </xf>
    <xf numFmtId="164" fontId="4" fillId="0" borderId="28" xfId="2" applyNumberFormat="1" applyFont="1" applyFill="1" applyBorder="1" applyAlignment="1" applyProtection="1">
      <alignment vertical="top" wrapText="1"/>
      <protection locked="0"/>
    </xf>
    <xf numFmtId="164" fontId="4" fillId="5" borderId="17" xfId="2" applyNumberFormat="1" applyFont="1" applyFill="1" applyBorder="1" applyAlignment="1" applyProtection="1">
      <alignment vertical="top" wrapText="1"/>
    </xf>
    <xf numFmtId="0" fontId="23" fillId="0" borderId="0" xfId="0" applyFont="1"/>
    <xf numFmtId="164" fontId="12" fillId="0" borderId="3" xfId="2" applyNumberFormat="1" applyFont="1" applyFill="1" applyBorder="1" applyAlignment="1" applyProtection="1">
      <alignment vertical="top"/>
      <protection locked="0"/>
    </xf>
    <xf numFmtId="0" fontId="4" fillId="0" borderId="1" xfId="0" applyFont="1" applyBorder="1" applyProtection="1">
      <protection locked="0"/>
    </xf>
    <xf numFmtId="0" fontId="9" fillId="0" borderId="1" xfId="0" applyFont="1" applyBorder="1" applyAlignment="1">
      <alignment horizontal="center" vertical="top"/>
    </xf>
    <xf numFmtId="164" fontId="12" fillId="0" borderId="4" xfId="2" applyNumberFormat="1" applyFont="1" applyFill="1" applyBorder="1" applyAlignment="1" applyProtection="1">
      <alignment vertical="top"/>
      <protection locked="0"/>
    </xf>
    <xf numFmtId="0" fontId="24" fillId="0" borderId="0" xfId="0" applyFont="1" applyAlignment="1">
      <alignment wrapText="1"/>
    </xf>
    <xf numFmtId="0" fontId="24" fillId="0" borderId="0" xfId="0" applyFont="1"/>
    <xf numFmtId="0" fontId="0" fillId="0" borderId="0" xfId="0" quotePrefix="1" applyAlignment="1">
      <alignment horizontal="left"/>
    </xf>
    <xf numFmtId="0" fontId="0" fillId="0" borderId="0" xfId="0" applyAlignment="1">
      <alignment horizontal="left"/>
    </xf>
    <xf numFmtId="0" fontId="1" fillId="0" borderId="0" xfId="0" applyFont="1"/>
    <xf numFmtId="0" fontId="22" fillId="0" borderId="0" xfId="0" applyFont="1"/>
    <xf numFmtId="0" fontId="25" fillId="0" borderId="0" xfId="0" applyFont="1"/>
    <xf numFmtId="0" fontId="3" fillId="0" borderId="26" xfId="0" applyFont="1" applyBorder="1"/>
    <xf numFmtId="0" fontId="4" fillId="2" borderId="14" xfId="2" applyNumberFormat="1" applyFont="1" applyFill="1" applyBorder="1" applyAlignment="1" applyProtection="1">
      <alignment vertical="top" wrapText="1"/>
      <protection locked="0"/>
    </xf>
    <xf numFmtId="0" fontId="4" fillId="2" borderId="17" xfId="2" applyNumberFormat="1" applyFont="1" applyFill="1" applyBorder="1" applyAlignment="1" applyProtection="1">
      <alignment vertical="top" wrapText="1"/>
      <protection locked="0"/>
    </xf>
    <xf numFmtId="0" fontId="4" fillId="2" borderId="14" xfId="0" applyFont="1" applyFill="1" applyBorder="1" applyAlignment="1" applyProtection="1">
      <alignment horizontal="justify" vertical="top" wrapText="1"/>
      <protection locked="0"/>
    </xf>
    <xf numFmtId="164" fontId="4" fillId="2" borderId="14" xfId="2" applyNumberFormat="1" applyFont="1" applyFill="1" applyBorder="1" applyAlignment="1" applyProtection="1">
      <alignment vertical="top" wrapText="1"/>
      <protection locked="0"/>
    </xf>
    <xf numFmtId="0" fontId="4" fillId="2" borderId="15" xfId="0" applyFont="1" applyFill="1" applyBorder="1" applyAlignment="1" applyProtection="1">
      <alignment horizontal="justify" vertical="top" wrapText="1"/>
      <protection locked="0"/>
    </xf>
    <xf numFmtId="164" fontId="4" fillId="5" borderId="14" xfId="2" applyNumberFormat="1" applyFont="1" applyFill="1" applyBorder="1" applyAlignment="1" applyProtection="1">
      <alignment vertical="top" wrapText="1"/>
    </xf>
    <xf numFmtId="164" fontId="4" fillId="0" borderId="34" xfId="2" applyNumberFormat="1" applyFont="1" applyFill="1" applyBorder="1" applyAlignment="1" applyProtection="1">
      <alignment vertical="top" wrapText="1"/>
    </xf>
    <xf numFmtId="164" fontId="4" fillId="0" borderId="33" xfId="2" applyNumberFormat="1" applyFont="1" applyFill="1" applyBorder="1" applyAlignment="1" applyProtection="1">
      <alignment vertical="top" wrapText="1"/>
    </xf>
    <xf numFmtId="0" fontId="26" fillId="0" borderId="0" xfId="0" applyFont="1"/>
    <xf numFmtId="165" fontId="6" fillId="6" borderId="2" xfId="0" applyNumberFormat="1" applyFont="1" applyFill="1" applyBorder="1" applyAlignment="1" applyProtection="1">
      <alignment horizontal="center"/>
      <protection locked="0"/>
    </xf>
    <xf numFmtId="0" fontId="8" fillId="6" borderId="6" xfId="0" applyFont="1" applyFill="1" applyBorder="1" applyAlignment="1" applyProtection="1">
      <alignment horizontal="center" vertical="top" wrapText="1"/>
      <protection locked="0"/>
    </xf>
    <xf numFmtId="0" fontId="8" fillId="0" borderId="5" xfId="0" applyFont="1" applyBorder="1" applyAlignment="1">
      <alignment horizontal="center" vertical="top" wrapText="1"/>
    </xf>
    <xf numFmtId="164" fontId="21" fillId="6" borderId="8" xfId="2" applyNumberFormat="1" applyFont="1" applyFill="1" applyBorder="1" applyAlignment="1" applyProtection="1">
      <alignment vertical="top" wrapText="1"/>
      <protection locked="0"/>
    </xf>
    <xf numFmtId="164" fontId="12" fillId="6" borderId="1" xfId="2" applyNumberFormat="1" applyFont="1" applyFill="1" applyBorder="1" applyAlignment="1" applyProtection="1">
      <alignment vertical="top" wrapText="1"/>
      <protection locked="0"/>
    </xf>
    <xf numFmtId="0" fontId="12" fillId="6" borderId="11" xfId="0" applyFont="1" applyFill="1" applyBorder="1" applyAlignment="1">
      <alignment horizontal="right" vertical="top" wrapText="1"/>
    </xf>
    <xf numFmtId="0" fontId="12" fillId="6" borderId="5" xfId="0" applyFont="1" applyFill="1" applyBorder="1" applyAlignment="1">
      <alignment horizontal="right" vertical="top" wrapText="1"/>
    </xf>
    <xf numFmtId="10" fontId="12" fillId="6" borderId="14" xfId="3" applyNumberFormat="1" applyFont="1" applyFill="1" applyBorder="1" applyAlignment="1" applyProtection="1">
      <alignment horizontal="right"/>
      <protection locked="0"/>
    </xf>
    <xf numFmtId="164" fontId="12" fillId="6" borderId="14" xfId="2" applyNumberFormat="1" applyFont="1" applyFill="1" applyBorder="1" applyAlignment="1" applyProtection="1">
      <alignment horizontal="left"/>
      <protection locked="0"/>
    </xf>
    <xf numFmtId="0" fontId="6" fillId="6" borderId="0" xfId="0" applyFont="1" applyFill="1"/>
    <xf numFmtId="0" fontId="6" fillId="6" borderId="0" xfId="0" applyFont="1" applyFill="1" applyAlignment="1" applyProtection="1">
      <alignment horizontal="center"/>
      <protection locked="0"/>
    </xf>
    <xf numFmtId="0" fontId="6" fillId="6" borderId="2" xfId="0" applyFont="1" applyFill="1" applyBorder="1" applyAlignment="1">
      <alignment horizontal="center"/>
    </xf>
    <xf numFmtId="0" fontId="6" fillId="6" borderId="2" xfId="0" applyFont="1" applyFill="1" applyBorder="1" applyAlignment="1" applyProtection="1">
      <alignment horizontal="center"/>
      <protection locked="0"/>
    </xf>
    <xf numFmtId="164" fontId="4" fillId="6" borderId="20" xfId="2" applyNumberFormat="1" applyFont="1" applyFill="1" applyBorder="1" applyAlignment="1" applyProtection="1">
      <alignment vertical="top" wrapText="1"/>
    </xf>
    <xf numFmtId="164" fontId="4" fillId="6" borderId="17" xfId="2" applyNumberFormat="1" applyFont="1" applyFill="1" applyBorder="1" applyAlignment="1" applyProtection="1">
      <alignment vertical="top" wrapText="1"/>
    </xf>
    <xf numFmtId="164" fontId="4" fillId="6" borderId="20" xfId="2" applyNumberFormat="1" applyFont="1" applyFill="1" applyBorder="1" applyAlignment="1" applyProtection="1">
      <alignment vertical="top" wrapText="1"/>
      <protection locked="0"/>
    </xf>
    <xf numFmtId="164" fontId="4" fillId="6" borderId="17" xfId="2" applyNumberFormat="1" applyFont="1" applyFill="1" applyBorder="1" applyAlignment="1" applyProtection="1">
      <alignment vertical="top" wrapText="1"/>
      <protection locked="0"/>
    </xf>
    <xf numFmtId="164" fontId="4" fillId="6" borderId="15" xfId="2" applyNumberFormat="1" applyFont="1" applyFill="1" applyBorder="1" applyAlignment="1" applyProtection="1">
      <alignment vertical="top" wrapText="1"/>
    </xf>
    <xf numFmtId="164" fontId="4" fillId="6" borderId="25" xfId="2" applyNumberFormat="1" applyFont="1" applyFill="1" applyBorder="1" applyAlignment="1" applyProtection="1">
      <alignment vertical="top" wrapText="1"/>
    </xf>
    <xf numFmtId="164" fontId="4" fillId="6" borderId="30" xfId="2" applyNumberFormat="1" applyFont="1" applyFill="1" applyBorder="1" applyAlignment="1" applyProtection="1">
      <alignment vertical="top" wrapText="1"/>
    </xf>
    <xf numFmtId="0" fontId="6" fillId="6" borderId="14" xfId="0" applyFont="1" applyFill="1" applyBorder="1" applyProtection="1">
      <protection locked="0"/>
    </xf>
    <xf numFmtId="0" fontId="9" fillId="6" borderId="14" xfId="0" applyFont="1" applyFill="1" applyBorder="1" applyAlignment="1" applyProtection="1">
      <alignment horizontal="center" vertical="top" wrapText="1"/>
      <protection locked="0"/>
    </xf>
    <xf numFmtId="164" fontId="4" fillId="6" borderId="14" xfId="2" applyNumberFormat="1" applyFont="1" applyFill="1" applyBorder="1" applyAlignment="1" applyProtection="1">
      <alignment horizontal="justify" vertical="top" wrapText="1"/>
      <protection locked="0"/>
    </xf>
    <xf numFmtId="164" fontId="4" fillId="6" borderId="14" xfId="2" applyNumberFormat="1" applyFont="1" applyFill="1" applyBorder="1" applyAlignment="1" applyProtection="1">
      <alignment vertical="top" wrapText="1"/>
      <protection locked="0"/>
    </xf>
    <xf numFmtId="164" fontId="4" fillId="6" borderId="28" xfId="2" applyNumberFormat="1" applyFont="1" applyFill="1" applyBorder="1" applyAlignment="1" applyProtection="1">
      <alignment vertical="top" wrapText="1"/>
      <protection locked="0"/>
    </xf>
    <xf numFmtId="164" fontId="4" fillId="6" borderId="22" xfId="2" applyNumberFormat="1" applyFont="1" applyFill="1" applyBorder="1" applyAlignment="1" applyProtection="1">
      <alignment vertical="top" wrapText="1"/>
      <protection locked="0"/>
    </xf>
    <xf numFmtId="49" fontId="9" fillId="6" borderId="14" xfId="0" applyNumberFormat="1" applyFont="1" applyFill="1" applyBorder="1" applyAlignment="1">
      <alignment horizontal="center" vertical="top" wrapText="1"/>
    </xf>
    <xf numFmtId="0" fontId="8" fillId="6" borderId="1" xfId="0" applyFont="1" applyFill="1" applyBorder="1" applyAlignment="1">
      <alignment vertical="top" wrapText="1"/>
    </xf>
    <xf numFmtId="164" fontId="28" fillId="0" borderId="0" xfId="0" applyNumberFormat="1" applyFont="1"/>
    <xf numFmtId="0" fontId="4" fillId="0" borderId="0" xfId="0" applyFont="1" applyAlignment="1">
      <alignment horizontal="right" vertical="top" wrapText="1"/>
    </xf>
    <xf numFmtId="0" fontId="5" fillId="0" borderId="0" xfId="0" applyFont="1" applyAlignment="1" applyProtection="1">
      <alignment horizontal="left"/>
      <protection locked="0"/>
    </xf>
    <xf numFmtId="164" fontId="4" fillId="0" borderId="0" xfId="2" applyNumberFormat="1" applyFont="1" applyFill="1" applyBorder="1" applyAlignment="1" applyProtection="1">
      <alignment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4" fillId="0" borderId="0" xfId="0" applyFont="1" applyAlignment="1">
      <alignment vertical="top" wrapText="1"/>
    </xf>
    <xf numFmtId="0" fontId="4" fillId="0" borderId="0" xfId="2" applyNumberFormat="1" applyFont="1" applyFill="1" applyBorder="1" applyAlignment="1" applyProtection="1">
      <alignment vertical="top" wrapText="1"/>
      <protection locked="0"/>
    </xf>
    <xf numFmtId="0" fontId="4" fillId="0" borderId="0" xfId="0" applyFont="1" applyAlignment="1">
      <alignment horizontal="justify" vertical="top" wrapText="1"/>
    </xf>
    <xf numFmtId="0" fontId="4" fillId="0" borderId="0" xfId="0" applyFont="1" applyAlignment="1" applyProtection="1">
      <alignment horizontal="justify" vertical="top" wrapText="1"/>
      <protection locked="0"/>
    </xf>
    <xf numFmtId="164" fontId="4" fillId="0" borderId="0" xfId="2" applyNumberFormat="1" applyFont="1" applyFill="1" applyBorder="1" applyAlignment="1" applyProtection="1">
      <alignment vertical="top" wrapText="1"/>
      <protection locked="0"/>
    </xf>
    <xf numFmtId="0" fontId="4" fillId="0" borderId="0" xfId="2" applyNumberFormat="1" applyFont="1" applyFill="1" applyBorder="1" applyAlignment="1" applyProtection="1">
      <alignment vertical="top" wrapText="1"/>
    </xf>
    <xf numFmtId="164" fontId="4" fillId="0" borderId="0" xfId="0" applyNumberFormat="1" applyFont="1" applyAlignment="1">
      <alignment horizontal="justify" vertical="top" wrapText="1"/>
    </xf>
    <xf numFmtId="0" fontId="10" fillId="0" borderId="0" xfId="0" applyFont="1" applyAlignment="1">
      <alignment horizontal="justify" vertical="top" wrapText="1"/>
    </xf>
    <xf numFmtId="0" fontId="9" fillId="0" borderId="0" xfId="0" applyFont="1" applyAlignment="1">
      <alignment horizontal="justify" vertical="top" wrapText="1"/>
    </xf>
    <xf numFmtId="10" fontId="0" fillId="0" borderId="0" xfId="0" applyNumberFormat="1"/>
    <xf numFmtId="0" fontId="17" fillId="0" borderId="0" xfId="0" applyFont="1" applyAlignment="1">
      <alignment horizontal="center"/>
    </xf>
    <xf numFmtId="0" fontId="6" fillId="0" borderId="0" xfId="0" applyFont="1" applyAlignment="1">
      <alignment horizontal="justify" vertical="top" wrapText="1"/>
    </xf>
    <xf numFmtId="0" fontId="6" fillId="0" borderId="0" xfId="0" applyFont="1" applyAlignment="1" applyProtection="1">
      <alignment horizontal="justify" vertical="top" wrapText="1"/>
      <protection locked="0"/>
    </xf>
    <xf numFmtId="0" fontId="29" fillId="0" borderId="0" xfId="0" applyFont="1"/>
    <xf numFmtId="0" fontId="30" fillId="0" borderId="0" xfId="0" applyFont="1"/>
    <xf numFmtId="0" fontId="15" fillId="0" borderId="0" xfId="0" applyFont="1" applyAlignment="1">
      <alignment horizontal="center"/>
    </xf>
    <xf numFmtId="0" fontId="4" fillId="0" borderId="0" xfId="0" applyFont="1" applyAlignment="1">
      <alignment horizontal="center"/>
    </xf>
    <xf numFmtId="0" fontId="12" fillId="0" borderId="0" xfId="0" applyFont="1" applyAlignment="1">
      <alignment horizontal="left"/>
    </xf>
    <xf numFmtId="164" fontId="12" fillId="0" borderId="0" xfId="2" applyNumberFormat="1" applyFont="1" applyFill="1" applyBorder="1" applyAlignment="1" applyProtection="1">
      <alignment horizontal="left"/>
    </xf>
    <xf numFmtId="10" fontId="12" fillId="0" borderId="0" xfId="3" applyNumberFormat="1" applyFont="1" applyFill="1" applyBorder="1" applyAlignment="1" applyProtection="1">
      <alignment horizontal="right"/>
    </xf>
    <xf numFmtId="164" fontId="12" fillId="0" borderId="0" xfId="2" applyNumberFormat="1" applyFont="1" applyFill="1" applyBorder="1" applyAlignment="1" applyProtection="1">
      <alignment horizontal="left"/>
      <protection locked="0"/>
    </xf>
    <xf numFmtId="0" fontId="12" fillId="0" borderId="0" xfId="0" applyFont="1" applyAlignment="1">
      <alignment vertical="top" wrapText="1"/>
    </xf>
    <xf numFmtId="164" fontId="12" fillId="0" borderId="0" xfId="2" applyNumberFormat="1" applyFont="1" applyBorder="1" applyAlignment="1" applyProtection="1">
      <alignment horizontal="left"/>
    </xf>
    <xf numFmtId="10" fontId="12" fillId="0" borderId="0" xfId="3" applyNumberFormat="1" applyFont="1" applyBorder="1" applyAlignment="1" applyProtection="1">
      <alignment horizontal="right"/>
    </xf>
    <xf numFmtId="164" fontId="12" fillId="0" borderId="8" xfId="2" applyNumberFormat="1" applyFont="1" applyFill="1" applyBorder="1" applyAlignment="1" applyProtection="1">
      <alignment horizontal="left"/>
      <protection locked="0"/>
    </xf>
    <xf numFmtId="166" fontId="0" fillId="0" borderId="0" xfId="3" applyNumberFormat="1" applyFont="1"/>
    <xf numFmtId="164" fontId="4" fillId="6" borderId="14" xfId="2" applyNumberFormat="1" applyFont="1" applyFill="1" applyBorder="1" applyAlignment="1" applyProtection="1">
      <alignment vertical="top" wrapText="1"/>
    </xf>
    <xf numFmtId="0" fontId="0" fillId="0" borderId="0" xfId="3" applyNumberFormat="1" applyFont="1"/>
    <xf numFmtId="0" fontId="3" fillId="7" borderId="14" xfId="0" applyFont="1" applyFill="1" applyBorder="1" applyAlignment="1">
      <alignment horizontal="center"/>
    </xf>
    <xf numFmtId="0" fontId="9" fillId="0" borderId="10" xfId="0" applyFont="1" applyBorder="1" applyAlignment="1">
      <alignment horizontal="center" vertical="top" wrapText="1"/>
    </xf>
    <xf numFmtId="0" fontId="9" fillId="0" borderId="6" xfId="0" applyFont="1" applyBorder="1" applyAlignment="1">
      <alignment horizontal="center" vertical="top" wrapText="1"/>
    </xf>
    <xf numFmtId="0" fontId="8" fillId="0" borderId="10" xfId="0" applyFont="1" applyBorder="1" applyAlignment="1">
      <alignment vertical="top" wrapText="1"/>
    </xf>
    <xf numFmtId="0" fontId="8" fillId="0" borderId="6" xfId="0" applyFont="1" applyBorder="1" applyAlignment="1">
      <alignment vertical="top" wrapText="1"/>
    </xf>
    <xf numFmtId="0" fontId="10" fillId="3" borderId="36" xfId="0" applyFont="1" applyFill="1" applyBorder="1" applyAlignment="1">
      <alignment horizontal="right" vertical="top" wrapText="1"/>
    </xf>
    <xf numFmtId="0" fontId="10" fillId="3" borderId="37" xfId="0" applyFont="1" applyFill="1" applyBorder="1" applyAlignment="1">
      <alignment horizontal="right" vertical="top" wrapText="1"/>
    </xf>
    <xf numFmtId="39" fontId="12" fillId="6" borderId="38" xfId="1" applyNumberFormat="1" applyFont="1" applyFill="1" applyBorder="1" applyAlignment="1" applyProtection="1">
      <alignment horizontal="right" vertical="top" wrapText="1"/>
      <protection locked="0"/>
    </xf>
    <xf numFmtId="39" fontId="12" fillId="6" borderId="37" xfId="1" applyNumberFormat="1" applyFont="1" applyFill="1" applyBorder="1" applyAlignment="1" applyProtection="1">
      <alignment horizontal="right" vertical="top" wrapText="1"/>
      <protection locked="0"/>
    </xf>
    <xf numFmtId="44" fontId="12" fillId="0" borderId="7" xfId="2" applyFont="1" applyFill="1" applyBorder="1" applyAlignment="1" applyProtection="1">
      <alignment vertical="top" wrapText="1"/>
      <protection locked="0"/>
    </xf>
    <xf numFmtId="44" fontId="12" fillId="0" borderId="9" xfId="2" applyFont="1" applyFill="1" applyBorder="1" applyAlignment="1" applyProtection="1">
      <alignment vertical="top" wrapText="1"/>
      <protection locked="0"/>
    </xf>
    <xf numFmtId="0" fontId="9" fillId="6" borderId="1" xfId="0" applyFont="1" applyFill="1" applyBorder="1" applyAlignment="1">
      <alignment vertical="top" wrapText="1"/>
    </xf>
    <xf numFmtId="0" fontId="0" fillId="6" borderId="1" xfId="0" applyFill="1" applyBorder="1" applyAlignment="1">
      <alignment vertical="top" wrapText="1"/>
    </xf>
    <xf numFmtId="164" fontId="12" fillId="6" borderId="10" xfId="2" applyNumberFormat="1" applyFont="1" applyFill="1" applyBorder="1" applyAlignment="1" applyProtection="1">
      <alignment vertical="top" wrapText="1"/>
      <protection locked="0"/>
    </xf>
    <xf numFmtId="164" fontId="12" fillId="6" borderId="6" xfId="2" applyNumberFormat="1" applyFont="1" applyFill="1" applyBorder="1" applyAlignment="1" applyProtection="1">
      <alignment vertical="top" wrapText="1"/>
      <protection locked="0"/>
    </xf>
    <xf numFmtId="44" fontId="12" fillId="6" borderId="7" xfId="2" applyFont="1" applyFill="1" applyBorder="1" applyAlignment="1" applyProtection="1">
      <alignment vertical="top" wrapText="1"/>
      <protection locked="0"/>
    </xf>
    <xf numFmtId="44" fontId="12" fillId="6" borderId="9" xfId="2" applyFont="1" applyFill="1" applyBorder="1" applyAlignment="1" applyProtection="1">
      <alignment vertical="top" wrapText="1"/>
      <protection locked="0"/>
    </xf>
    <xf numFmtId="0" fontId="4" fillId="0" borderId="1" xfId="0" applyFont="1" applyBorder="1" applyAlignment="1" applyProtection="1">
      <alignment wrapText="1"/>
      <protection locked="0"/>
    </xf>
    <xf numFmtId="0" fontId="10" fillId="3" borderId="7" xfId="0" applyFont="1" applyFill="1" applyBorder="1" applyAlignment="1">
      <alignment horizontal="right" vertical="top" wrapText="1"/>
    </xf>
    <xf numFmtId="0" fontId="10" fillId="3" borderId="3" xfId="0" applyFont="1" applyFill="1" applyBorder="1" applyAlignment="1">
      <alignment horizontal="right" vertical="top" wrapText="1"/>
    </xf>
    <xf numFmtId="164" fontId="12" fillId="0" borderId="10" xfId="0" applyNumberFormat="1" applyFont="1" applyBorder="1" applyAlignment="1">
      <alignment vertical="top" wrapText="1"/>
    </xf>
    <xf numFmtId="0" fontId="12" fillId="0" borderId="6" xfId="0" applyFont="1" applyBorder="1" applyAlignment="1">
      <alignment vertical="top" wrapText="1"/>
    </xf>
    <xf numFmtId="164" fontId="12" fillId="0" borderId="10" xfId="2" applyNumberFormat="1" applyFont="1" applyBorder="1" applyAlignment="1" applyProtection="1">
      <alignment vertical="top" wrapText="1"/>
    </xf>
    <xf numFmtId="164" fontId="12" fillId="0" borderId="6" xfId="2" applyNumberFormat="1" applyFont="1" applyBorder="1" applyAlignment="1" applyProtection="1">
      <alignment vertical="top" wrapText="1"/>
    </xf>
    <xf numFmtId="164" fontId="12" fillId="0" borderId="10" xfId="2" applyNumberFormat="1" applyFont="1" applyFill="1" applyBorder="1" applyAlignment="1" applyProtection="1">
      <alignment vertical="top" wrapText="1"/>
      <protection locked="0"/>
    </xf>
    <xf numFmtId="164" fontId="12" fillId="0" borderId="6" xfId="2" applyNumberFormat="1" applyFont="1" applyFill="1" applyBorder="1" applyAlignment="1" applyProtection="1">
      <alignment vertical="top" wrapText="1"/>
      <protection locked="0"/>
    </xf>
    <xf numFmtId="0" fontId="4" fillId="0" borderId="6" xfId="0" applyFont="1" applyBorder="1" applyAlignment="1" applyProtection="1">
      <alignment wrapText="1"/>
      <protection locked="0"/>
    </xf>
    <xf numFmtId="164" fontId="12" fillId="6" borderId="1" xfId="2" applyNumberFormat="1" applyFont="1" applyFill="1" applyBorder="1" applyAlignment="1" applyProtection="1">
      <alignment vertical="top" wrapText="1"/>
      <protection locked="0"/>
    </xf>
    <xf numFmtId="44" fontId="12" fillId="6" borderId="3" xfId="2" applyFont="1" applyFill="1" applyBorder="1" applyAlignment="1" applyProtection="1">
      <alignment vertical="top" wrapText="1"/>
      <protection locked="0"/>
    </xf>
    <xf numFmtId="44" fontId="12" fillId="6" borderId="5" xfId="2" applyFont="1" applyFill="1" applyBorder="1" applyAlignment="1" applyProtection="1">
      <alignment vertical="top" wrapText="1"/>
      <protection locked="0"/>
    </xf>
    <xf numFmtId="164" fontId="12" fillId="6" borderId="10" xfId="0" applyNumberFormat="1" applyFont="1" applyFill="1" applyBorder="1" applyAlignment="1">
      <alignment vertical="top" wrapText="1"/>
    </xf>
    <xf numFmtId="0" fontId="12" fillId="6" borderId="6" xfId="0" applyFont="1" applyFill="1" applyBorder="1" applyAlignment="1">
      <alignment vertical="top" wrapText="1"/>
    </xf>
    <xf numFmtId="0" fontId="9" fillId="0" borderId="1" xfId="0" applyFont="1" applyBorder="1" applyAlignment="1">
      <alignment horizontal="center" vertical="top" wrapText="1"/>
    </xf>
    <xf numFmtId="0" fontId="8" fillId="0" borderId="1" xfId="0" applyFont="1" applyBorder="1" applyAlignment="1">
      <alignment vertical="top" wrapText="1"/>
    </xf>
    <xf numFmtId="164" fontId="12" fillId="0" borderId="7" xfId="2" applyNumberFormat="1" applyFont="1" applyBorder="1" applyAlignment="1" applyProtection="1">
      <alignment vertical="top" wrapText="1"/>
    </xf>
    <xf numFmtId="164" fontId="12" fillId="0" borderId="3" xfId="2" applyNumberFormat="1" applyFont="1" applyBorder="1" applyAlignment="1" applyProtection="1">
      <alignment vertical="top" wrapText="1"/>
    </xf>
    <xf numFmtId="164" fontId="12" fillId="0" borderId="9" xfId="2" applyNumberFormat="1" applyFont="1" applyBorder="1" applyAlignment="1" applyProtection="1">
      <alignment vertical="top" wrapText="1"/>
    </xf>
    <xf numFmtId="164" fontId="12" fillId="0" borderId="5" xfId="2" applyNumberFormat="1" applyFont="1" applyBorder="1" applyAlignment="1" applyProtection="1">
      <alignment vertical="top" wrapText="1"/>
    </xf>
    <xf numFmtId="164" fontId="12" fillId="6" borderId="7" xfId="2" applyNumberFormat="1" applyFont="1" applyFill="1" applyBorder="1" applyAlignment="1" applyProtection="1">
      <alignment vertical="top" wrapText="1"/>
      <protection locked="0"/>
    </xf>
    <xf numFmtId="164" fontId="12" fillId="6" borderId="3" xfId="2" applyNumberFormat="1" applyFont="1" applyFill="1" applyBorder="1" applyAlignment="1" applyProtection="1">
      <alignment vertical="top" wrapText="1"/>
      <protection locked="0"/>
    </xf>
    <xf numFmtId="164" fontId="12" fillId="6" borderId="9" xfId="2" applyNumberFormat="1" applyFont="1" applyFill="1" applyBorder="1" applyAlignment="1" applyProtection="1">
      <alignment vertical="top" wrapText="1"/>
      <protection locked="0"/>
    </xf>
    <xf numFmtId="164" fontId="12" fillId="6" borderId="5" xfId="2" applyNumberFormat="1" applyFont="1" applyFill="1" applyBorder="1" applyAlignment="1" applyProtection="1">
      <alignment vertical="top" wrapText="1"/>
      <protection locked="0"/>
    </xf>
    <xf numFmtId="42" fontId="12" fillId="6" borderId="10" xfId="2" applyNumberFormat="1" applyFont="1" applyFill="1" applyBorder="1" applyAlignment="1" applyProtection="1">
      <alignment vertical="top" wrapText="1"/>
      <protection locked="0"/>
    </xf>
    <xf numFmtId="42" fontId="12" fillId="6" borderId="6" xfId="2" applyNumberFormat="1" applyFont="1" applyFill="1" applyBorder="1" applyAlignment="1" applyProtection="1">
      <alignment vertical="top" wrapText="1"/>
      <protection locked="0"/>
    </xf>
    <xf numFmtId="164" fontId="12" fillId="6" borderId="7" xfId="2" applyNumberFormat="1" applyFont="1" applyFill="1" applyBorder="1" applyAlignment="1" applyProtection="1">
      <alignment vertical="top" wrapText="1"/>
    </xf>
    <xf numFmtId="164" fontId="12" fillId="6" borderId="3" xfId="2" applyNumberFormat="1" applyFont="1" applyFill="1" applyBorder="1" applyAlignment="1" applyProtection="1">
      <alignment vertical="top" wrapText="1"/>
    </xf>
    <xf numFmtId="164" fontId="12" fillId="6" borderId="9" xfId="2" applyNumberFormat="1" applyFont="1" applyFill="1" applyBorder="1" applyAlignment="1" applyProtection="1">
      <alignment vertical="top" wrapText="1"/>
    </xf>
    <xf numFmtId="164" fontId="12" fillId="6" borderId="5" xfId="2" applyNumberFormat="1" applyFont="1" applyFill="1" applyBorder="1" applyAlignment="1" applyProtection="1">
      <alignment vertical="top" wrapText="1"/>
    </xf>
    <xf numFmtId="0" fontId="9" fillId="0" borderId="9"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4" fillId="0" borderId="10" xfId="0" applyFont="1" applyBorder="1" applyAlignment="1">
      <alignment horizontal="center" vertical="top" wrapText="1"/>
    </xf>
    <xf numFmtId="0" fontId="4" fillId="0" borderId="1" xfId="0" applyFont="1" applyBorder="1" applyAlignment="1">
      <alignment horizontal="center" vertical="top" wrapText="1"/>
    </xf>
    <xf numFmtId="164" fontId="12" fillId="6" borderId="10" xfId="2" applyNumberFormat="1" applyFont="1" applyFill="1" applyBorder="1" applyAlignment="1" applyProtection="1">
      <alignment horizontal="left" vertical="top" wrapText="1"/>
      <protection locked="0"/>
    </xf>
    <xf numFmtId="164" fontId="12" fillId="6" borderId="6" xfId="2" applyNumberFormat="1" applyFont="1" applyFill="1" applyBorder="1" applyAlignment="1" applyProtection="1">
      <alignment horizontal="left" vertical="top" wrapText="1"/>
      <protection locked="0"/>
    </xf>
    <xf numFmtId="0" fontId="0" fillId="6" borderId="9" xfId="0" applyFill="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9" fillId="0" borderId="9" xfId="0" applyFont="1" applyBorder="1" applyAlignment="1">
      <alignment vertical="top" wrapText="1"/>
    </xf>
    <xf numFmtId="0" fontId="9" fillId="0" borderId="5" xfId="0" applyFont="1" applyBorder="1" applyAlignment="1">
      <alignment vertical="top" wrapText="1"/>
    </xf>
    <xf numFmtId="0" fontId="3" fillId="0" borderId="0" xfId="0" applyFont="1" applyAlignment="1">
      <alignment horizontal="center"/>
    </xf>
    <xf numFmtId="0" fontId="3" fillId="0" borderId="27" xfId="0" applyFont="1" applyBorder="1" applyAlignment="1">
      <alignment horizontal="left"/>
    </xf>
    <xf numFmtId="0" fontId="0" fillId="0" borderId="0" xfId="0" applyAlignment="1">
      <alignment horizontal="center"/>
    </xf>
    <xf numFmtId="0" fontId="6" fillId="0" borderId="0" xfId="0" applyFont="1" applyAlignment="1">
      <alignment horizontal="center"/>
    </xf>
    <xf numFmtId="0" fontId="6" fillId="6" borderId="2" xfId="0" applyFont="1" applyFill="1" applyBorder="1" applyAlignment="1" applyProtection="1">
      <alignment horizontal="left" wrapText="1"/>
      <protection locked="0"/>
    </xf>
    <xf numFmtId="0" fontId="3" fillId="0" borderId="31" xfId="0" applyFont="1" applyBorder="1" applyAlignment="1">
      <alignment horizontal="center"/>
    </xf>
    <xf numFmtId="0" fontId="3" fillId="0" borderId="2" xfId="0" applyFont="1" applyBorder="1" applyAlignment="1">
      <alignment horizontal="left"/>
    </xf>
    <xf numFmtId="0" fontId="3" fillId="0" borderId="0" xfId="0" applyFont="1" applyAlignment="1">
      <alignment horizontal="left" wrapText="1"/>
    </xf>
    <xf numFmtId="0" fontId="6" fillId="0" borderId="2" xfId="0" applyFont="1" applyBorder="1" applyAlignment="1">
      <alignment horizontal="left"/>
    </xf>
    <xf numFmtId="0" fontId="6" fillId="0" borderId="31" xfId="0" applyFont="1" applyBorder="1" applyAlignment="1">
      <alignment horizontal="center"/>
    </xf>
    <xf numFmtId="0" fontId="6" fillId="6" borderId="26" xfId="0" applyFont="1" applyFill="1" applyBorder="1" applyAlignment="1" applyProtection="1">
      <alignment horizontal="left"/>
      <protection locked="0"/>
    </xf>
    <xf numFmtId="0" fontId="7" fillId="0" borderId="7" xfId="0" applyFont="1" applyBorder="1" applyAlignment="1">
      <alignment vertical="top" wrapText="1"/>
    </xf>
    <xf numFmtId="0" fontId="7" fillId="0" borderId="3" xfId="0" applyFont="1" applyBorder="1" applyAlignment="1">
      <alignment vertical="top" wrapText="1"/>
    </xf>
    <xf numFmtId="0" fontId="15" fillId="0" borderId="8" xfId="0" applyFont="1" applyBorder="1" applyAlignment="1">
      <alignment horizontal="center" vertical="top" wrapText="1"/>
    </xf>
    <xf numFmtId="0" fontId="15" fillId="0" borderId="4" xfId="0" applyFont="1" applyBorder="1" applyAlignment="1">
      <alignment horizontal="center" vertical="top" wrapText="1"/>
    </xf>
    <xf numFmtId="0" fontId="0" fillId="0" borderId="8" xfId="0" applyBorder="1" applyAlignment="1">
      <alignment vertical="top" wrapText="1"/>
    </xf>
    <xf numFmtId="0" fontId="0" fillId="0" borderId="4" xfId="0" applyBorder="1" applyAlignment="1">
      <alignment vertical="top" wrapText="1"/>
    </xf>
    <xf numFmtId="0" fontId="15" fillId="0" borderId="0" xfId="0" applyFont="1" applyAlignment="1">
      <alignment horizontal="center"/>
    </xf>
    <xf numFmtId="0" fontId="15" fillId="0" borderId="4" xfId="0" applyFont="1" applyBorder="1" applyAlignment="1">
      <alignment horizontal="center"/>
    </xf>
    <xf numFmtId="0" fontId="0" fillId="0" borderId="35" xfId="0" applyBorder="1" applyAlignment="1">
      <alignment horizontal="center"/>
    </xf>
    <xf numFmtId="0" fontId="0" fillId="0" borderId="3" xfId="0" applyBorder="1" applyAlignment="1">
      <alignment horizontal="center"/>
    </xf>
    <xf numFmtId="0" fontId="0" fillId="0" borderId="27" xfId="0" applyBorder="1" applyAlignment="1">
      <alignment horizontal="center" wrapText="1"/>
    </xf>
    <xf numFmtId="0" fontId="0" fillId="0" borderId="5" xfId="0" applyBorder="1" applyAlignment="1">
      <alignment horizontal="center" wrapText="1"/>
    </xf>
    <xf numFmtId="0" fontId="6" fillId="6" borderId="0" xfId="0" applyFont="1" applyFill="1" applyAlignment="1">
      <alignment horizontal="left" wrapText="1"/>
    </xf>
    <xf numFmtId="0" fontId="0" fillId="6" borderId="0" xfId="0" applyFill="1" applyAlignment="1">
      <alignment wrapText="1"/>
    </xf>
    <xf numFmtId="0" fontId="0" fillId="0" borderId="0" xfId="0" applyAlignment="1">
      <alignment wrapText="1"/>
    </xf>
    <xf numFmtId="0" fontId="6"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3" fillId="0" borderId="0" xfId="0" applyFont="1" applyAlignment="1">
      <alignment horizontal="left"/>
    </xf>
    <xf numFmtId="10" fontId="6" fillId="6" borderId="0" xfId="0" applyNumberFormat="1" applyFont="1" applyFill="1" applyAlignment="1" applyProtection="1">
      <alignment horizontal="justify" vertical="top" wrapText="1"/>
      <protection locked="0"/>
    </xf>
    <xf numFmtId="0" fontId="6" fillId="6" borderId="0" xfId="0" applyFont="1" applyFill="1" applyAlignment="1" applyProtection="1">
      <alignment horizontal="justify" vertical="top" wrapText="1"/>
      <protection locked="0"/>
    </xf>
    <xf numFmtId="0" fontId="6" fillId="0" borderId="0" xfId="0" applyFont="1"/>
    <xf numFmtId="0" fontId="4" fillId="0" borderId="0" xfId="0" applyFont="1"/>
    <xf numFmtId="0" fontId="3" fillId="0" borderId="0" xfId="0" applyFont="1"/>
    <xf numFmtId="0" fontId="4" fillId="0" borderId="16" xfId="0" applyFont="1" applyBorder="1" applyAlignment="1">
      <alignment horizontal="left" vertical="top" wrapText="1"/>
    </xf>
    <xf numFmtId="0" fontId="4" fillId="0" borderId="19" xfId="0" applyFont="1" applyBorder="1" applyAlignment="1">
      <alignment horizontal="left" vertical="top" wrapText="1"/>
    </xf>
    <xf numFmtId="0" fontId="9" fillId="0" borderId="23" xfId="0" applyFont="1" applyBorder="1" applyAlignment="1">
      <alignment horizontal="justify" vertical="top" wrapText="1"/>
    </xf>
    <xf numFmtId="0" fontId="9" fillId="0" borderId="18" xfId="0" applyFont="1" applyBorder="1" applyAlignment="1">
      <alignment horizontal="justify" vertical="top" wrapText="1"/>
    </xf>
    <xf numFmtId="0" fontId="5" fillId="0" borderId="27" xfId="0" applyFont="1" applyBorder="1" applyAlignment="1" applyProtection="1">
      <alignment horizontal="left"/>
      <protection locked="0"/>
    </xf>
    <xf numFmtId="0" fontId="5" fillId="0" borderId="0" xfId="0" applyFont="1" applyAlignment="1" applyProtection="1">
      <alignment horizontal="left"/>
      <protection locked="0"/>
    </xf>
    <xf numFmtId="164" fontId="12" fillId="0" borderId="39" xfId="2" applyNumberFormat="1" applyFont="1" applyBorder="1" applyAlignment="1" applyProtection="1">
      <alignment horizontal="left"/>
    </xf>
    <xf numFmtId="164" fontId="12" fillId="0" borderId="40" xfId="2" applyNumberFormat="1" applyFont="1" applyBorder="1" applyAlignment="1" applyProtection="1">
      <alignment horizontal="left"/>
    </xf>
    <xf numFmtId="164" fontId="12" fillId="0" borderId="41" xfId="2" applyNumberFormat="1" applyFont="1" applyBorder="1" applyAlignment="1" applyProtection="1">
      <alignment horizontal="left"/>
    </xf>
    <xf numFmtId="164" fontId="12" fillId="6" borderId="14" xfId="2" applyNumberFormat="1" applyFont="1" applyFill="1" applyBorder="1" applyAlignment="1" applyProtection="1">
      <alignment horizontal="left"/>
      <protection locked="0"/>
    </xf>
    <xf numFmtId="0" fontId="12" fillId="0" borderId="0" xfId="0" applyFont="1" applyAlignment="1">
      <alignment horizontal="center"/>
    </xf>
    <xf numFmtId="0" fontId="15" fillId="0" borderId="45" xfId="0" applyFont="1" applyBorder="1" applyAlignment="1">
      <alignment horizontal="center"/>
    </xf>
    <xf numFmtId="0" fontId="15" fillId="0" borderId="47" xfId="0" applyFont="1" applyBorder="1" applyAlignment="1">
      <alignment horizontal="center"/>
    </xf>
    <xf numFmtId="164" fontId="12" fillId="0" borderId="45" xfId="2" applyNumberFormat="1" applyFont="1" applyBorder="1" applyAlignment="1" applyProtection="1">
      <alignment horizontal="left"/>
    </xf>
    <xf numFmtId="164" fontId="12" fillId="0" borderId="46" xfId="2" applyNumberFormat="1" applyFont="1" applyBorder="1" applyAlignment="1" applyProtection="1">
      <alignment horizontal="left"/>
    </xf>
    <xf numFmtId="0" fontId="12" fillId="0" borderId="27" xfId="0" applyFont="1" applyBorder="1" applyAlignment="1">
      <alignment horizontal="center"/>
    </xf>
    <xf numFmtId="0" fontId="12" fillId="0" borderId="5" xfId="0" applyFont="1" applyBorder="1" applyAlignment="1">
      <alignment horizontal="center"/>
    </xf>
    <xf numFmtId="164" fontId="12" fillId="0" borderId="47" xfId="2" applyNumberFormat="1" applyFont="1" applyBorder="1" applyAlignment="1" applyProtection="1">
      <alignment horizontal="left"/>
    </xf>
    <xf numFmtId="164" fontId="12" fillId="0" borderId="42" xfId="2" applyNumberFormat="1" applyFont="1" applyBorder="1" applyAlignment="1" applyProtection="1">
      <alignment horizontal="left"/>
    </xf>
    <xf numFmtId="164" fontId="12" fillId="0" borderId="44" xfId="2" applyNumberFormat="1" applyFont="1" applyBorder="1" applyAlignment="1" applyProtection="1">
      <alignment horizontal="left"/>
    </xf>
    <xf numFmtId="10" fontId="12" fillId="6" borderId="39" xfId="3" applyNumberFormat="1" applyFont="1" applyFill="1" applyBorder="1" applyAlignment="1" applyProtection="1">
      <alignment horizontal="right"/>
    </xf>
    <xf numFmtId="10" fontId="12" fillId="6" borderId="40" xfId="3" applyNumberFormat="1" applyFont="1" applyFill="1" applyBorder="1" applyAlignment="1" applyProtection="1">
      <alignment horizontal="right"/>
    </xf>
    <xf numFmtId="164" fontId="12" fillId="6" borderId="15" xfId="2" applyNumberFormat="1" applyFont="1" applyFill="1" applyBorder="1" applyAlignment="1" applyProtection="1">
      <alignment horizontal="left"/>
      <protection locked="0"/>
    </xf>
    <xf numFmtId="0" fontId="15" fillId="0" borderId="46" xfId="0" applyFont="1" applyBorder="1" applyAlignment="1">
      <alignment horizontal="center"/>
    </xf>
    <xf numFmtId="10" fontId="12" fillId="6" borderId="41" xfId="3" applyNumberFormat="1" applyFont="1" applyFill="1" applyBorder="1" applyAlignment="1" applyProtection="1">
      <alignment horizontal="right"/>
    </xf>
    <xf numFmtId="164" fontId="12" fillId="0" borderId="42" xfId="2" applyNumberFormat="1" applyFont="1" applyFill="1" applyBorder="1" applyAlignment="1" applyProtection="1">
      <alignment horizontal="left"/>
    </xf>
    <xf numFmtId="164" fontId="12" fillId="0" borderId="43" xfId="2" applyNumberFormat="1" applyFont="1" applyFill="1" applyBorder="1" applyAlignment="1" applyProtection="1">
      <alignment horizontal="left"/>
    </xf>
    <xf numFmtId="10" fontId="12" fillId="0" borderId="42" xfId="3" applyNumberFormat="1" applyFont="1" applyBorder="1" applyAlignment="1" applyProtection="1">
      <alignment horizontal="right"/>
    </xf>
    <xf numFmtId="10" fontId="12" fillId="0" borderId="43" xfId="3" applyNumberFormat="1" applyFont="1" applyBorder="1" applyAlignment="1" applyProtection="1">
      <alignment horizontal="right"/>
    </xf>
    <xf numFmtId="10" fontId="12" fillId="0" borderId="44" xfId="3" applyNumberFormat="1" applyFont="1" applyBorder="1" applyAlignment="1" applyProtection="1">
      <alignment horizontal="right"/>
    </xf>
    <xf numFmtId="0" fontId="12" fillId="0" borderId="0" xfId="0" applyFont="1" applyAlignment="1">
      <alignment horizontal="left"/>
    </xf>
    <xf numFmtId="0" fontId="6" fillId="6" borderId="0" xfId="0" applyFont="1" applyFill="1" applyAlignment="1">
      <alignment horizontal="justify" vertical="top" wrapText="1"/>
    </xf>
    <xf numFmtId="0" fontId="17" fillId="0" borderId="0" xfId="0" applyFont="1" applyAlignment="1">
      <alignment horizontal="center"/>
    </xf>
    <xf numFmtId="0" fontId="6" fillId="6" borderId="2" xfId="0" applyFont="1" applyFill="1" applyBorder="1" applyAlignment="1">
      <alignment horizontal="center"/>
    </xf>
    <xf numFmtId="0" fontId="6" fillId="6" borderId="35" xfId="0" applyFont="1" applyFill="1" applyBorder="1" applyAlignment="1">
      <alignment horizontal="left" vertical="top" wrapText="1"/>
    </xf>
    <xf numFmtId="0" fontId="6" fillId="6" borderId="0" xfId="0" applyFont="1" applyFill="1" applyAlignment="1">
      <alignment horizontal="left" vertical="top" wrapText="1"/>
    </xf>
    <xf numFmtId="0" fontId="19" fillId="0" borderId="0" xfId="0" applyFont="1" applyAlignment="1">
      <alignment horizontal="center"/>
    </xf>
    <xf numFmtId="0" fontId="19" fillId="0" borderId="31" xfId="0" applyFont="1" applyBorder="1" applyAlignment="1">
      <alignment horizontal="center"/>
    </xf>
    <xf numFmtId="0" fontId="19" fillId="0" borderId="0" xfId="0" applyFont="1" applyAlignment="1">
      <alignment horizontal="center" wrapText="1"/>
    </xf>
    <xf numFmtId="0" fontId="6" fillId="0" borderId="27" xfId="0" applyFont="1" applyBorder="1" applyAlignment="1">
      <alignment horizontal="center"/>
    </xf>
    <xf numFmtId="0" fontId="6" fillId="6" borderId="2" xfId="0" applyFont="1" applyFill="1" applyBorder="1" applyAlignment="1" applyProtection="1">
      <alignment horizontal="center"/>
      <protection locked="0"/>
    </xf>
    <xf numFmtId="43" fontId="19" fillId="6" borderId="27" xfId="1" applyFont="1" applyFill="1" applyBorder="1" applyAlignment="1" applyProtection="1">
      <alignment horizontal="center"/>
    </xf>
    <xf numFmtId="0" fontId="3" fillId="0" borderId="2" xfId="0" applyFont="1" applyBorder="1" applyAlignment="1">
      <alignment horizontal="center" wrapText="1"/>
    </xf>
    <xf numFmtId="0" fontId="19" fillId="6" borderId="26" xfId="0" applyFont="1" applyFill="1" applyBorder="1" applyAlignment="1">
      <alignment horizontal="center"/>
    </xf>
    <xf numFmtId="43" fontId="19" fillId="6" borderId="26" xfId="1" applyFont="1" applyFill="1" applyBorder="1" applyAlignment="1" applyProtection="1">
      <alignment horizontal="center"/>
    </xf>
    <xf numFmtId="0" fontId="3" fillId="0" borderId="0" xfId="0" applyFont="1" applyAlignment="1">
      <alignment horizontal="justify" wrapText="1"/>
    </xf>
    <xf numFmtId="0" fontId="3" fillId="0" borderId="0" xfId="0" applyFont="1" applyAlignment="1">
      <alignment horizontal="center" vertical="top"/>
    </xf>
    <xf numFmtId="0" fontId="6" fillId="0" borderId="0" xfId="0" applyFont="1" applyAlignment="1">
      <alignment horizontal="justify" wrapText="1"/>
    </xf>
    <xf numFmtId="0" fontId="6" fillId="0" borderId="0" xfId="0" applyFont="1" applyAlignment="1">
      <alignment horizontal="justify" vertical="center"/>
    </xf>
    <xf numFmtId="0" fontId="0" fillId="0" borderId="27" xfId="0" applyBorder="1" applyAlignment="1">
      <alignment horizontal="center"/>
    </xf>
    <xf numFmtId="0" fontId="3" fillId="0" borderId="0" xfId="0" applyFont="1" applyAlignment="1">
      <alignment horizontal="distributed" wrapText="1"/>
    </xf>
    <xf numFmtId="0" fontId="3" fillId="0" borderId="35" xfId="0" applyFont="1" applyBorder="1" applyAlignment="1">
      <alignment horizontal="justify" wrapText="1"/>
    </xf>
    <xf numFmtId="0" fontId="6" fillId="0" borderId="35" xfId="0" applyFont="1" applyBorder="1" applyAlignment="1">
      <alignment horizontal="justify" wrapText="1"/>
    </xf>
    <xf numFmtId="0" fontId="0" fillId="0" borderId="0" xfId="0" applyAlignment="1">
      <alignment horizontal="distributed"/>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600075</xdr:colOff>
      <xdr:row>13</xdr:row>
      <xdr:rowOff>70554</xdr:rowOff>
    </xdr:from>
    <xdr:to>
      <xdr:col>12</xdr:col>
      <xdr:colOff>404283</xdr:colOff>
      <xdr:row>16</xdr:row>
      <xdr:rowOff>104775</xdr:rowOff>
    </xdr:to>
    <xdr:sp macro="" textlink="">
      <xdr:nvSpPr>
        <xdr:cNvPr id="2" name="TextBox 1">
          <a:extLst>
            <a:ext uri="{FF2B5EF4-FFF2-40B4-BE49-F238E27FC236}">
              <a16:creationId xmlns:a16="http://schemas.microsoft.com/office/drawing/2014/main" id="{E196C73D-D2AD-4171-A330-20250DA674E4}"/>
            </a:ext>
          </a:extLst>
        </xdr:cNvPr>
        <xdr:cNvSpPr txBox="1"/>
      </xdr:nvSpPr>
      <xdr:spPr>
        <a:xfrm>
          <a:off x="7715250" y="3251904"/>
          <a:ext cx="6709833" cy="558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a:latin typeface="Times New Roman" panose="02020603050405020304" pitchFamily="18" charset="0"/>
              <a:cs typeface="Times New Roman" panose="02020603050405020304" pitchFamily="18" charset="0"/>
            </a:rPr>
            <a:t>The total cost for all funds, not just the General Fund, is to be reported on page 1. </a:t>
          </a:r>
        </a:p>
        <a:p>
          <a:pPr>
            <a:spcAft>
              <a:spcPts val="600"/>
            </a:spcAft>
          </a:pPr>
          <a:r>
            <a:rPr lang="en-US" sz="1100">
              <a:latin typeface="Times New Roman" panose="02020603050405020304" pitchFamily="18" charset="0"/>
              <a:cs typeface="Times New Roman" panose="02020603050405020304" pitchFamily="18" charset="0"/>
            </a:rPr>
            <a:t>Data in Year 2 and 3 columns is necessary only for multiyear and overlapping fiscal-year agreements.  </a:t>
          </a:r>
        </a:p>
      </xdr:txBody>
    </xdr:sp>
    <xdr:clientData/>
  </xdr:twoCellAnchor>
  <xdr:twoCellAnchor>
    <xdr:from>
      <xdr:col>9</xdr:col>
      <xdr:colOff>0</xdr:colOff>
      <xdr:row>16</xdr:row>
      <xdr:rowOff>254000</xdr:rowOff>
    </xdr:from>
    <xdr:to>
      <xdr:col>12</xdr:col>
      <xdr:colOff>409223</xdr:colOff>
      <xdr:row>18</xdr:row>
      <xdr:rowOff>77893</xdr:rowOff>
    </xdr:to>
    <xdr:sp macro="" textlink="">
      <xdr:nvSpPr>
        <xdr:cNvPr id="3" name="TextBox 2">
          <a:extLst>
            <a:ext uri="{FF2B5EF4-FFF2-40B4-BE49-F238E27FC236}">
              <a16:creationId xmlns:a16="http://schemas.microsoft.com/office/drawing/2014/main" id="{6FDF7764-C224-42E7-B11E-59ADEDFA52F2}"/>
            </a:ext>
          </a:extLst>
        </xdr:cNvPr>
        <xdr:cNvSpPr txBox="1"/>
      </xdr:nvSpPr>
      <xdr:spPr>
        <a:xfrm>
          <a:off x="8057444" y="3887611"/>
          <a:ext cx="7013223"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Year 1 - U</a:t>
          </a:r>
          <a:r>
            <a:rPr lang="en-US" sz="1100" baseline="0">
              <a:latin typeface="Times New Roman" panose="02020603050405020304" pitchFamily="18" charset="0"/>
              <a:cs typeface="Times New Roman" panose="02020603050405020304" pitchFamily="18" charset="0"/>
            </a:rPr>
            <a:t>se the drop-down menu in cell E18 to select the appropriate fiscal year.</a:t>
          </a:r>
        </a:p>
        <a:p>
          <a:r>
            <a:rPr lang="en-US" sz="1050" baseline="0">
              <a:latin typeface="Times New Roman" panose="02020603050405020304" pitchFamily="18" charset="0"/>
              <a:cs typeface="Times New Roman" panose="02020603050405020304" pitchFamily="18" charset="0"/>
            </a:rPr>
            <a:t> </a:t>
          </a:r>
          <a:endParaRPr lang="en-US" sz="1050">
            <a:latin typeface="Times New Roman" panose="02020603050405020304" pitchFamily="18" charset="0"/>
            <a:cs typeface="Times New Roman" panose="02020603050405020304" pitchFamily="18" charset="0"/>
          </a:endParaRPr>
        </a:p>
      </xdr:txBody>
    </xdr:sp>
    <xdr:clientData/>
  </xdr:twoCellAnchor>
  <xdr:twoCellAnchor>
    <xdr:from>
      <xdr:col>9</xdr:col>
      <xdr:colOff>7056</xdr:colOff>
      <xdr:row>18</xdr:row>
      <xdr:rowOff>155222</xdr:rowOff>
    </xdr:from>
    <xdr:to>
      <xdr:col>12</xdr:col>
      <xdr:colOff>403719</xdr:colOff>
      <xdr:row>44</xdr:row>
      <xdr:rowOff>133350</xdr:rowOff>
    </xdr:to>
    <xdr:sp macro="" textlink="">
      <xdr:nvSpPr>
        <xdr:cNvPr id="4" name="TextBox 3">
          <a:extLst>
            <a:ext uri="{FF2B5EF4-FFF2-40B4-BE49-F238E27FC236}">
              <a16:creationId xmlns:a16="http://schemas.microsoft.com/office/drawing/2014/main" id="{7DEC95D6-F0DD-44A1-8A66-B205EB41D00C}"/>
            </a:ext>
          </a:extLst>
        </xdr:cNvPr>
        <xdr:cNvSpPr txBox="1"/>
      </xdr:nvSpPr>
      <xdr:spPr>
        <a:xfrm>
          <a:off x="7731831" y="4346222"/>
          <a:ext cx="6692688" cy="6274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0">
              <a:latin typeface="Times New Roman" panose="02020603050405020304" pitchFamily="18" charset="0"/>
              <a:cs typeface="Times New Roman" panose="02020603050405020304" pitchFamily="18" charset="0"/>
            </a:rPr>
            <a:t>Line 1: </a:t>
          </a:r>
          <a:r>
            <a:rPr lang="en-US" sz="1100" b="1">
              <a:latin typeface="Times New Roman" panose="02020603050405020304" pitchFamily="18" charset="0"/>
              <a:cs typeface="Times New Roman" panose="02020603050405020304" pitchFamily="18" charset="0"/>
            </a:rPr>
            <a:t>Salary Schedule, including step and column </a:t>
          </a:r>
          <a:r>
            <a:rPr lang="en-US" sz="1100">
              <a:latin typeface="Times New Roman" panose="02020603050405020304" pitchFamily="18" charset="0"/>
              <a:cs typeface="Times New Roman" panose="02020603050405020304" pitchFamily="18" charset="0"/>
            </a:rPr>
            <a:t>- Report only the cost of salaries, excluding statutory and health/welfare benefits.</a:t>
          </a:r>
        </a:p>
        <a:p>
          <a:r>
            <a:rPr lang="en-US" sz="1100" b="1">
              <a:latin typeface="Times New Roman" panose="02020603050405020304" pitchFamily="18" charset="0"/>
              <a:cs typeface="Times New Roman" panose="02020603050405020304" pitchFamily="18" charset="0"/>
            </a:rPr>
            <a:t>Annual Cost Prior to Proposed Agreement </a:t>
          </a:r>
          <a:r>
            <a:rPr lang="en-US" sz="1100">
              <a:latin typeface="Times New Roman" panose="02020603050405020304" pitchFamily="18" charset="0"/>
              <a:cs typeface="Times New Roman" panose="02020603050405020304" pitchFamily="18" charset="0"/>
            </a:rPr>
            <a:t>- Enter the total cost of salaries for the bargaining unit prior to the proposed agreement. </a:t>
          </a:r>
        </a:p>
        <a:p>
          <a:r>
            <a:rPr lang="en-US" sz="1100" b="1">
              <a:latin typeface="Times New Roman" panose="02020603050405020304" pitchFamily="18" charset="0"/>
              <a:cs typeface="Times New Roman" panose="02020603050405020304" pitchFamily="18" charset="0"/>
            </a:rPr>
            <a:t>Year 1 </a:t>
          </a:r>
          <a:r>
            <a:rPr lang="en-US" sz="1100">
              <a:latin typeface="Times New Roman" panose="02020603050405020304" pitchFamily="18" charset="0"/>
              <a:cs typeface="Times New Roman" panose="02020603050405020304" pitchFamily="18" charset="0"/>
            </a:rPr>
            <a:t>- Enter the amount of the proposed salary schedule change. </a:t>
          </a:r>
        </a:p>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Line 2: </a:t>
          </a:r>
          <a:r>
            <a:rPr lang="en-US" sz="1100" b="1">
              <a:latin typeface="Times New Roman" panose="02020603050405020304" pitchFamily="18" charset="0"/>
              <a:cs typeface="Times New Roman" panose="02020603050405020304" pitchFamily="18" charset="0"/>
            </a:rPr>
            <a:t>Step and Column</a:t>
          </a:r>
          <a:r>
            <a:rPr lang="en-US" sz="1100" b="1" baseline="0">
              <a:latin typeface="Times New Roman" panose="02020603050405020304" pitchFamily="18" charset="0"/>
              <a:cs typeface="Times New Roman" panose="02020603050405020304" pitchFamily="18" charset="0"/>
            </a:rPr>
            <a:t> </a:t>
          </a:r>
          <a:r>
            <a:rPr lang="en-US" sz="1100" baseline="0">
              <a:latin typeface="Times New Roman" panose="02020603050405020304" pitchFamily="18" charset="0"/>
              <a:cs typeface="Times New Roman" panose="02020603050405020304" pitchFamily="18" charset="0"/>
            </a:rPr>
            <a:t>- Report only the cost of salaries excluding statutory and health/welfare benefits</a:t>
          </a:r>
        </a:p>
        <a:p>
          <a:r>
            <a:rPr lang="en-US" sz="1100" baseline="0">
              <a:latin typeface="Times New Roman" panose="02020603050405020304" pitchFamily="18" charset="0"/>
              <a:cs typeface="Times New Roman" panose="02020603050405020304" pitchFamily="18" charset="0"/>
            </a:rPr>
            <a:t>Year 1 - Enter the amount of the proposed salary schedule change.</a:t>
          </a:r>
          <a:endParaRPr lang="en-US" sz="1100">
            <a:latin typeface="Times New Roman" panose="02020603050405020304" pitchFamily="18" charset="0"/>
            <a:cs typeface="Times New Roman" panose="02020603050405020304" pitchFamily="18" charset="0"/>
          </a:endParaRPr>
        </a:p>
        <a:p>
          <a:endParaRPr lang="en-US" sz="1100" i="0">
            <a:latin typeface="Times New Roman" panose="02020603050405020304" pitchFamily="18" charset="0"/>
            <a:cs typeface="Times New Roman" panose="02020603050405020304" pitchFamily="18" charset="0"/>
          </a:endParaRPr>
        </a:p>
        <a:p>
          <a:r>
            <a:rPr lang="en-US" sz="1100" i="0">
              <a:latin typeface="Times New Roman" panose="02020603050405020304" pitchFamily="18" charset="0"/>
              <a:cs typeface="Times New Roman" panose="02020603050405020304" pitchFamily="18" charset="0"/>
            </a:rPr>
            <a:t>Line 3: </a:t>
          </a:r>
          <a:r>
            <a:rPr lang="en-US" sz="1100" b="1">
              <a:latin typeface="Times New Roman" panose="02020603050405020304" pitchFamily="18" charset="0"/>
              <a:cs typeface="Times New Roman" panose="02020603050405020304" pitchFamily="18" charset="0"/>
            </a:rPr>
            <a:t>Other Compensation </a:t>
          </a:r>
          <a:r>
            <a:rPr lang="en-US" sz="1100">
              <a:latin typeface="Times New Roman" panose="02020603050405020304" pitchFamily="18" charset="0"/>
              <a:cs typeface="Times New Roman" panose="02020603050405020304" pitchFamily="18" charset="0"/>
            </a:rPr>
            <a:t>- Report only the cost of salaries associated with the cost of other compensation, excluding statutory and health/welfare benefits.</a:t>
          </a:r>
        </a:p>
        <a:p>
          <a:r>
            <a:rPr lang="en-US" sz="1100" b="1">
              <a:latin typeface="Times New Roman" panose="02020603050405020304" pitchFamily="18" charset="0"/>
              <a:cs typeface="Times New Roman" panose="02020603050405020304" pitchFamily="18" charset="0"/>
            </a:rPr>
            <a:t>Annual Cost Prior to Proposed Agreement</a:t>
          </a:r>
          <a:r>
            <a:rPr lang="en-US" sz="1100">
              <a:latin typeface="Times New Roman" panose="02020603050405020304" pitchFamily="18" charset="0"/>
              <a:cs typeface="Times New Roman" panose="02020603050405020304" pitchFamily="18" charset="0"/>
            </a:rPr>
            <a:t> - Enter the total cost of other compensation for the bargaining unit prior to the proposed agreement.</a:t>
          </a:r>
        </a:p>
        <a:p>
          <a:r>
            <a:rPr lang="en-US" sz="1100" b="1">
              <a:latin typeface="Times New Roman" panose="02020603050405020304" pitchFamily="18" charset="0"/>
              <a:cs typeface="Times New Roman" panose="02020603050405020304" pitchFamily="18" charset="0"/>
            </a:rPr>
            <a:t>Year 1</a:t>
          </a:r>
          <a:r>
            <a:rPr lang="en-US" sz="1100">
              <a:latin typeface="Times New Roman" panose="02020603050405020304" pitchFamily="18" charset="0"/>
              <a:cs typeface="Times New Roman" panose="02020603050405020304" pitchFamily="18" charset="0"/>
            </a:rPr>
            <a:t> - Enter the amount of the proposed change in other compensation.</a:t>
          </a:r>
        </a:p>
        <a:p>
          <a:r>
            <a:rPr lang="en-US" sz="1100" b="1">
              <a:latin typeface="Times New Roman" panose="02020603050405020304" pitchFamily="18" charset="0"/>
              <a:cs typeface="Times New Roman" panose="02020603050405020304" pitchFamily="18" charset="0"/>
            </a:rPr>
            <a:t>Description</a:t>
          </a:r>
          <a:r>
            <a:rPr lang="en-US" sz="1100">
              <a:latin typeface="Times New Roman" panose="02020603050405020304" pitchFamily="18" charset="0"/>
              <a:cs typeface="Times New Roman" panose="02020603050405020304" pitchFamily="18" charset="0"/>
            </a:rPr>
            <a:t> </a:t>
          </a:r>
          <a:r>
            <a:rPr lang="en-US" sz="1100" b="1">
              <a:latin typeface="Times New Roman" panose="02020603050405020304" pitchFamily="18" charset="0"/>
              <a:cs typeface="Times New Roman" panose="02020603050405020304" pitchFamily="18" charset="0"/>
            </a:rPr>
            <a:t>of Other Compensation </a:t>
          </a:r>
          <a:r>
            <a:rPr lang="en-US" sz="1100">
              <a:latin typeface="Times New Roman" panose="02020603050405020304" pitchFamily="18" charset="0"/>
              <a:cs typeface="Times New Roman" panose="02020603050405020304" pitchFamily="18" charset="0"/>
            </a:rPr>
            <a:t>- Indicate specific changes in other compensation for each affected year.  For example:  One percent off-schedule or $200/employee. </a:t>
          </a:r>
        </a:p>
        <a:p>
          <a:endParaRPr lang="en-US" sz="1100">
            <a:latin typeface="Times New Roman" panose="02020603050405020304" pitchFamily="18" charset="0"/>
            <a:cs typeface="Times New Roman" panose="02020603050405020304" pitchFamily="18" charset="0"/>
          </a:endParaRPr>
        </a:p>
        <a:p>
          <a:r>
            <a:rPr lang="en-US" sz="1100" i="0">
              <a:latin typeface="Times New Roman" panose="02020603050405020304" pitchFamily="18" charset="0"/>
              <a:cs typeface="Times New Roman" panose="02020603050405020304" pitchFamily="18" charset="0"/>
            </a:rPr>
            <a:t>Line 4: </a:t>
          </a:r>
          <a:r>
            <a:rPr lang="en-US" sz="1100" b="1">
              <a:latin typeface="Times New Roman" panose="02020603050405020304" pitchFamily="18" charset="0"/>
              <a:cs typeface="Times New Roman" panose="02020603050405020304" pitchFamily="18" charset="0"/>
            </a:rPr>
            <a:t>Statutory Benefits </a:t>
          </a:r>
          <a:r>
            <a:rPr lang="en-US" sz="1100">
              <a:latin typeface="Times New Roman" panose="02020603050405020304" pitchFamily="18" charset="0"/>
              <a:cs typeface="Times New Roman" panose="02020603050405020304" pitchFamily="18" charset="0"/>
            </a:rPr>
            <a:t>- Report only the cost of statutory benefits, excluding salaries and health/welfare benefits. </a:t>
          </a:r>
        </a:p>
        <a:p>
          <a:r>
            <a:rPr lang="en-US" sz="1100" b="1">
              <a:latin typeface="Times New Roman" panose="02020603050405020304" pitchFamily="18" charset="0"/>
              <a:cs typeface="Times New Roman" panose="02020603050405020304" pitchFamily="18" charset="0"/>
            </a:rPr>
            <a:t>Annual Cost Prior to Proposed Agreement </a:t>
          </a:r>
          <a:r>
            <a:rPr lang="en-US" sz="1100">
              <a:latin typeface="Times New Roman" panose="02020603050405020304" pitchFamily="18" charset="0"/>
              <a:cs typeface="Times New Roman" panose="02020603050405020304" pitchFamily="18" charset="0"/>
            </a:rPr>
            <a:t>- Enter the total cost of statutory benefits of the bargaining unit prior to the proposed agreement.</a:t>
          </a:r>
        </a:p>
        <a:p>
          <a:r>
            <a:rPr lang="en-US" sz="1100" b="1">
              <a:latin typeface="Times New Roman" panose="02020603050405020304" pitchFamily="18" charset="0"/>
              <a:cs typeface="Times New Roman" panose="02020603050405020304" pitchFamily="18" charset="0"/>
            </a:rPr>
            <a:t>Year 1 </a:t>
          </a:r>
          <a:r>
            <a:rPr lang="en-US" sz="1100">
              <a:latin typeface="Times New Roman" panose="02020603050405020304" pitchFamily="18" charset="0"/>
              <a:cs typeface="Times New Roman" panose="02020603050405020304" pitchFamily="18" charset="0"/>
            </a:rPr>
            <a:t>-  Enter the amount of the proposed change in statutory benefits resulting from changes in salaries reported on Lines 1 and 2. </a:t>
          </a:r>
        </a:p>
        <a:p>
          <a:endParaRPr lang="en-US" sz="1100">
            <a:latin typeface="Times New Roman" panose="02020603050405020304" pitchFamily="18" charset="0"/>
            <a:cs typeface="Times New Roman" panose="02020603050405020304" pitchFamily="18" charset="0"/>
          </a:endParaRPr>
        </a:p>
        <a:p>
          <a:r>
            <a:rPr lang="en-US" sz="1100" i="0">
              <a:latin typeface="Times New Roman" panose="02020603050405020304" pitchFamily="18" charset="0"/>
              <a:cs typeface="Times New Roman" panose="02020603050405020304" pitchFamily="18" charset="0"/>
            </a:rPr>
            <a:t>Line 5: </a:t>
          </a:r>
          <a:r>
            <a:rPr lang="en-US" sz="1100" b="1">
              <a:latin typeface="Times New Roman" panose="02020603050405020304" pitchFamily="18" charset="0"/>
              <a:cs typeface="Times New Roman" panose="02020603050405020304" pitchFamily="18" charset="0"/>
            </a:rPr>
            <a:t>Health/Welfare Plans </a:t>
          </a:r>
          <a:r>
            <a:rPr lang="en-US" sz="1100">
              <a:latin typeface="Times New Roman" panose="02020603050405020304" pitchFamily="18" charset="0"/>
              <a:cs typeface="Times New Roman" panose="02020603050405020304" pitchFamily="18" charset="0"/>
            </a:rPr>
            <a:t>- Report only the cost of health/welfare benefits, excluding the cost  of salaries and statutory benefits.</a:t>
          </a:r>
        </a:p>
        <a:p>
          <a:r>
            <a:rPr lang="en-US" sz="1100" b="1">
              <a:latin typeface="Times New Roman" panose="02020603050405020304" pitchFamily="18" charset="0"/>
              <a:cs typeface="Times New Roman" panose="02020603050405020304" pitchFamily="18" charset="0"/>
            </a:rPr>
            <a:t>Annual Cost Prior to Proposed Agreement </a:t>
          </a:r>
          <a:r>
            <a:rPr lang="en-US" sz="1100">
              <a:latin typeface="Times New Roman" panose="02020603050405020304" pitchFamily="18" charset="0"/>
              <a:cs typeface="Times New Roman" panose="02020603050405020304" pitchFamily="18" charset="0"/>
            </a:rPr>
            <a:t>- Enter the total cost of health/welfare benefits of the bargaining unit prior to the proposed agreement. </a:t>
          </a:r>
        </a:p>
        <a:p>
          <a:r>
            <a:rPr lang="en-US" sz="1100" b="1">
              <a:latin typeface="Times New Roman" panose="02020603050405020304" pitchFamily="18" charset="0"/>
              <a:cs typeface="Times New Roman" panose="02020603050405020304" pitchFamily="18" charset="0"/>
            </a:rPr>
            <a:t>Year 1 </a:t>
          </a:r>
          <a:r>
            <a:rPr lang="en-US" sz="1100">
              <a:latin typeface="Times New Roman" panose="02020603050405020304" pitchFamily="18" charset="0"/>
              <a:cs typeface="Times New Roman" panose="02020603050405020304" pitchFamily="18" charset="0"/>
            </a:rPr>
            <a:t>-  Enter the amount of the proposed change in health/welfare benefits for the affected bargaining unit. </a:t>
          </a:r>
        </a:p>
        <a:p>
          <a:endParaRPr lang="en-US" sz="1100">
            <a:latin typeface="Times New Roman" panose="02020603050405020304" pitchFamily="18" charset="0"/>
            <a:cs typeface="Times New Roman" panose="02020603050405020304" pitchFamily="18" charset="0"/>
          </a:endParaRPr>
        </a:p>
        <a:p>
          <a:r>
            <a:rPr lang="en-US" sz="1100" i="0">
              <a:latin typeface="Times New Roman" panose="02020603050405020304" pitchFamily="18" charset="0"/>
              <a:cs typeface="Times New Roman" panose="02020603050405020304" pitchFamily="18" charset="0"/>
            </a:rPr>
            <a:t>Line 6:</a:t>
          </a:r>
          <a:r>
            <a:rPr lang="en-US" sz="1100" i="0" baseline="0">
              <a:latin typeface="Times New Roman" panose="02020603050405020304" pitchFamily="18" charset="0"/>
              <a:cs typeface="Times New Roman" panose="02020603050405020304" pitchFamily="18" charset="0"/>
            </a:rPr>
            <a:t> </a:t>
          </a:r>
          <a:r>
            <a:rPr lang="en-US" sz="1100" b="1">
              <a:latin typeface="Times New Roman" panose="02020603050405020304" pitchFamily="18" charset="0"/>
              <a:cs typeface="Times New Roman" panose="02020603050405020304" pitchFamily="18" charset="0"/>
            </a:rPr>
            <a:t>Total Compensation </a:t>
          </a:r>
          <a:r>
            <a:rPr lang="en-US" sz="1100">
              <a:latin typeface="Times New Roman" panose="02020603050405020304" pitchFamily="18" charset="0"/>
              <a:cs typeface="Times New Roman" panose="02020603050405020304" pitchFamily="18" charset="0"/>
            </a:rPr>
            <a:t>- Automatically calculated.</a:t>
          </a:r>
        </a:p>
        <a:p>
          <a:r>
            <a:rPr lang="en-US" sz="1100" i="1">
              <a:latin typeface="Times New Roman" panose="02020603050405020304" pitchFamily="18" charset="0"/>
              <a:cs typeface="Times New Roman" panose="02020603050405020304" pitchFamily="18" charset="0"/>
            </a:rPr>
            <a:t>*This amount should be</a:t>
          </a:r>
          <a:r>
            <a:rPr lang="en-US" sz="1100" i="1" baseline="0">
              <a:latin typeface="Times New Roman" panose="02020603050405020304" pitchFamily="18" charset="0"/>
              <a:cs typeface="Times New Roman" panose="02020603050405020304" pitchFamily="18" charset="0"/>
            </a:rPr>
            <a:t> equal to Page 4c, Current Year Increase (Decrease) in Fund Balance amount. If amounts are not the same, then an explanation is required on Page 7, Item 5.</a:t>
          </a:r>
          <a:endParaRPr lang="en-US" sz="1100" i="1">
            <a:latin typeface="Times New Roman" panose="02020603050405020304" pitchFamily="18" charset="0"/>
            <a:cs typeface="Times New Roman" panose="02020603050405020304" pitchFamily="18" charset="0"/>
          </a:endParaRPr>
        </a:p>
        <a:p>
          <a:endParaRPr lang="en-US" sz="1100">
            <a:latin typeface="Times New Roman" panose="02020603050405020304" pitchFamily="18" charset="0"/>
            <a:cs typeface="Times New Roman" panose="02020603050405020304" pitchFamily="18" charset="0"/>
          </a:endParaRPr>
        </a:p>
        <a:p>
          <a:r>
            <a:rPr lang="en-US" sz="1100" i="0">
              <a:latin typeface="Times New Roman" panose="02020603050405020304" pitchFamily="18" charset="0"/>
              <a:cs typeface="Times New Roman" panose="02020603050405020304" pitchFamily="18" charset="0"/>
            </a:rPr>
            <a:t>Line 7: </a:t>
          </a:r>
          <a:r>
            <a:rPr lang="en-US" sz="1100" b="1">
              <a:latin typeface="Times New Roman" panose="02020603050405020304" pitchFamily="18" charset="0"/>
              <a:cs typeface="Times New Roman" panose="02020603050405020304" pitchFamily="18" charset="0"/>
            </a:rPr>
            <a:t>Total Number of Represented Employees</a:t>
          </a:r>
          <a:r>
            <a:rPr lang="en-US" sz="1100">
              <a:latin typeface="Times New Roman" panose="02020603050405020304" pitchFamily="18" charset="0"/>
              <a:cs typeface="Times New Roman" panose="02020603050405020304" pitchFamily="18" charset="0"/>
            </a:rPr>
            <a:t> - Enter the full-time equivalent (FTE) employees for the affected bargaining unit. </a:t>
          </a:r>
        </a:p>
        <a:p>
          <a:endParaRPr lang="en-US" sz="1100" i="0">
            <a:latin typeface="Times New Roman" panose="02020603050405020304" pitchFamily="18" charset="0"/>
            <a:cs typeface="Times New Roman" panose="02020603050405020304" pitchFamily="18" charset="0"/>
          </a:endParaRPr>
        </a:p>
        <a:p>
          <a:r>
            <a:rPr lang="en-US" sz="1100" b="0" i="0">
              <a:latin typeface="Times New Roman" panose="02020603050405020304" pitchFamily="18" charset="0"/>
              <a:cs typeface="Times New Roman" panose="02020603050405020304" pitchFamily="18" charset="0"/>
            </a:rPr>
            <a:t>Line 8: </a:t>
          </a:r>
          <a:r>
            <a:rPr lang="en-US" sz="1100" b="1" baseline="0">
              <a:latin typeface="Times New Roman" panose="02020603050405020304" pitchFamily="18" charset="0"/>
              <a:cs typeface="Times New Roman" panose="02020603050405020304" pitchFamily="18" charset="0"/>
            </a:rPr>
            <a:t>Total Compensation Average Cost per Employee</a:t>
          </a:r>
          <a:r>
            <a:rPr lang="en-US" sz="1100" baseline="0">
              <a:latin typeface="Times New Roman" panose="02020603050405020304" pitchFamily="18" charset="0"/>
              <a:cs typeface="Times New Roman" panose="02020603050405020304" pitchFamily="18" charset="0"/>
            </a:rPr>
            <a:t> - Automatically calculated.</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9</xdr:col>
      <xdr:colOff>9525</xdr:colOff>
      <xdr:row>2</xdr:row>
      <xdr:rowOff>114299</xdr:rowOff>
    </xdr:from>
    <xdr:to>
      <xdr:col>12</xdr:col>
      <xdr:colOff>190500</xdr:colOff>
      <xdr:row>9</xdr:row>
      <xdr:rowOff>238125</xdr:rowOff>
    </xdr:to>
    <xdr:sp macro="" textlink="">
      <xdr:nvSpPr>
        <xdr:cNvPr id="5" name="TextBox 4">
          <a:extLst>
            <a:ext uri="{FF2B5EF4-FFF2-40B4-BE49-F238E27FC236}">
              <a16:creationId xmlns:a16="http://schemas.microsoft.com/office/drawing/2014/main" id="{E5272B58-25CF-4BA4-B36A-9FB5B78A821C}"/>
            </a:ext>
          </a:extLst>
        </xdr:cNvPr>
        <xdr:cNvSpPr txBox="1"/>
      </xdr:nvSpPr>
      <xdr:spPr>
        <a:xfrm>
          <a:off x="7734300" y="514349"/>
          <a:ext cx="6477000" cy="1962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en-US" sz="1100" b="0" i="0" u="none" strike="noStrike">
              <a:solidFill>
                <a:srgbClr val="FF0000"/>
              </a:solidFill>
              <a:effectLst/>
              <a:latin typeface="Times New Roman" panose="02020603050405020304" pitchFamily="18" charset="0"/>
              <a:ea typeface="+mn-ea"/>
              <a:cs typeface="Times New Roman" panose="02020603050405020304" pitchFamily="18" charset="0"/>
            </a:rPr>
            <a:t>Please Note: </a:t>
          </a:r>
          <a:r>
            <a:rPr lang="en-US">
              <a:solidFill>
                <a:srgbClr val="FF0000"/>
              </a:solidFill>
              <a:latin typeface="Times New Roman" panose="02020603050405020304" pitchFamily="18" charset="0"/>
              <a:cs typeface="Times New Roman" panose="02020603050405020304" pitchFamily="18" charset="0"/>
            </a:rPr>
            <a:t> </a:t>
          </a:r>
        </a:p>
        <a:p>
          <a:pPr>
            <a:spcBef>
              <a:spcPts val="600"/>
            </a:spcBef>
          </a:pPr>
          <a:r>
            <a:rPr lang="en-US" sz="1100" b="0" i="0" u="none" strike="noStrike">
              <a:solidFill>
                <a:srgbClr val="FF0000"/>
              </a:solidFill>
              <a:effectLst/>
              <a:latin typeface="Times New Roman" panose="02020603050405020304" pitchFamily="18" charset="0"/>
              <a:ea typeface="+mn-ea"/>
              <a:cs typeface="Times New Roman" panose="02020603050405020304" pitchFamily="18" charset="0"/>
            </a:rPr>
            <a:t>1. The Brown Act requires that the agenda, containing the action item to approve the disclosure, be posted 72 hours prior to the board meeting</a:t>
          </a:r>
        </a:p>
        <a:p>
          <a:pPr>
            <a:spcBef>
              <a:spcPts val="600"/>
            </a:spcBef>
          </a:pPr>
          <a:r>
            <a:rPr lang="en-US" sz="1100" b="0" i="0" u="none" strike="noStrike">
              <a:solidFill>
                <a:srgbClr val="FF0000"/>
              </a:solidFill>
              <a:effectLst/>
              <a:latin typeface="Times New Roman" panose="02020603050405020304" pitchFamily="18" charset="0"/>
              <a:ea typeface="+mn-ea"/>
              <a:cs typeface="Times New Roman" panose="02020603050405020304" pitchFamily="18" charset="0"/>
            </a:rPr>
            <a:t>2. Please submit the disclosure to OCDE at least ten (10) working days prior to the date the governing board will take action on all proposed bargaining agreements</a:t>
          </a:r>
          <a:r>
            <a:rPr lang="en-US">
              <a:solidFill>
                <a:srgbClr val="FF0000"/>
              </a:solidFill>
              <a:latin typeface="Times New Roman" panose="02020603050405020304" pitchFamily="18" charset="0"/>
              <a:cs typeface="Times New Roman" panose="02020603050405020304" pitchFamily="18" charset="0"/>
            </a:rPr>
            <a:t> </a:t>
          </a:r>
        </a:p>
        <a:p>
          <a:pPr>
            <a:spcBef>
              <a:spcPts val="600"/>
            </a:spcBef>
          </a:pPr>
          <a:r>
            <a:rPr lang="en-US" sz="1100" b="0" i="0" u="none" strike="noStrike">
              <a:solidFill>
                <a:srgbClr val="FF0000"/>
              </a:solidFill>
              <a:effectLst/>
              <a:latin typeface="Times New Roman" panose="02020603050405020304" pitchFamily="18" charset="0"/>
              <a:ea typeface="+mn-ea"/>
              <a:cs typeface="Times New Roman" panose="02020603050405020304" pitchFamily="18" charset="0"/>
            </a:rPr>
            <a:t>3. Please submit a separate document for each collective bargaining agreement</a:t>
          </a:r>
          <a:r>
            <a:rPr lang="en-US">
              <a:solidFill>
                <a:srgbClr val="FF0000"/>
              </a:solidFill>
              <a:latin typeface="Times New Roman" panose="02020603050405020304" pitchFamily="18" charset="0"/>
              <a:cs typeface="Times New Roman" panose="02020603050405020304" pitchFamily="18" charset="0"/>
            </a:rPr>
            <a:t> </a:t>
          </a:r>
        </a:p>
        <a:p>
          <a:pPr>
            <a:spcBef>
              <a:spcPts val="600"/>
            </a:spcBef>
          </a:pPr>
          <a:r>
            <a:rPr lang="en-US" sz="1100" b="0" i="0" u="none" strike="noStrike">
              <a:solidFill>
                <a:srgbClr val="FF0000"/>
              </a:solidFill>
              <a:effectLst/>
              <a:latin typeface="Times New Roman" panose="02020603050405020304" pitchFamily="18" charset="0"/>
              <a:ea typeface="+mn-ea"/>
              <a:cs typeface="Times New Roman" panose="02020603050405020304" pitchFamily="18" charset="0"/>
            </a:rPr>
            <a:t>4. A disclosure must be completed any time a contract is reopened with an impact on "any area of the existing contract, financial or non-financial"</a:t>
          </a:r>
        </a:p>
        <a:p>
          <a:pPr>
            <a:spcBef>
              <a:spcPts val="600"/>
            </a:spcBef>
          </a:pPr>
          <a:r>
            <a:rPr lang="en-US" sz="1100" b="0" i="0" u="none" strike="noStrike">
              <a:solidFill>
                <a:srgbClr val="FF0000"/>
              </a:solidFill>
              <a:effectLst/>
              <a:latin typeface="Times New Roman" panose="02020603050405020304" pitchFamily="18" charset="0"/>
              <a:ea typeface="+mn-ea"/>
              <a:cs typeface="Times New Roman" panose="02020603050405020304" pitchFamily="18" charset="0"/>
            </a:rPr>
            <a:t>5. Please contact us at ab1200@ocde.us with any questions</a:t>
          </a:r>
          <a:r>
            <a:rPr lang="en-US">
              <a:solidFill>
                <a:srgbClr val="FF0000"/>
              </a:solidFill>
              <a:latin typeface="Times New Roman" panose="02020603050405020304" pitchFamily="18" charset="0"/>
              <a:cs typeface="Times New Roman" panose="02020603050405020304" pitchFamily="18" charset="0"/>
            </a:rPr>
            <a:t> </a:t>
          </a:r>
          <a:endParaRPr lang="en-US" sz="11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9</xdr:col>
      <xdr:colOff>28575</xdr:colOff>
      <xdr:row>9</xdr:row>
      <xdr:rowOff>352425</xdr:rowOff>
    </xdr:from>
    <xdr:to>
      <xdr:col>12</xdr:col>
      <xdr:colOff>0</xdr:colOff>
      <xdr:row>12</xdr:row>
      <xdr:rowOff>76200</xdr:rowOff>
    </xdr:to>
    <xdr:sp macro="" textlink="">
      <xdr:nvSpPr>
        <xdr:cNvPr id="6" name="TextBox 5">
          <a:extLst>
            <a:ext uri="{FF2B5EF4-FFF2-40B4-BE49-F238E27FC236}">
              <a16:creationId xmlns:a16="http://schemas.microsoft.com/office/drawing/2014/main" id="{05FDA215-C3A0-48B2-973B-40574FE791DE}"/>
            </a:ext>
          </a:extLst>
        </xdr:cNvPr>
        <xdr:cNvSpPr txBox="1"/>
      </xdr:nvSpPr>
      <xdr:spPr>
        <a:xfrm>
          <a:off x="7753350" y="2590800"/>
          <a:ext cx="62674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Data should only be entered in yellow-highlighted cells. White cells are locked and typically contain formulas that will calculate totals, variances, and percentages.</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xdr:colOff>
      <xdr:row>0</xdr:row>
      <xdr:rowOff>100852</xdr:rowOff>
    </xdr:from>
    <xdr:to>
      <xdr:col>6</xdr:col>
      <xdr:colOff>5737413</xdr:colOff>
      <xdr:row>3</xdr:row>
      <xdr:rowOff>112057</xdr:rowOff>
    </xdr:to>
    <xdr:sp macro="" textlink="">
      <xdr:nvSpPr>
        <xdr:cNvPr id="3" name="TextBox 2">
          <a:extLst>
            <a:ext uri="{FF2B5EF4-FFF2-40B4-BE49-F238E27FC236}">
              <a16:creationId xmlns:a16="http://schemas.microsoft.com/office/drawing/2014/main" id="{7A54C633-DE39-4DC1-A705-ABD4FE9D0B8F}"/>
            </a:ext>
          </a:extLst>
        </xdr:cNvPr>
        <xdr:cNvSpPr txBox="1"/>
      </xdr:nvSpPr>
      <xdr:spPr>
        <a:xfrm>
          <a:off x="7261413" y="100852"/>
          <a:ext cx="5737412"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Section H, Pages 4a through 4c: Impact of Proposed Agreement on Current Year Operating Budget</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a:p>
          <a:pPr algn="ctr"/>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ct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Unrestricted General Fund</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6</xdr:col>
      <xdr:colOff>0</xdr:colOff>
      <xdr:row>5</xdr:row>
      <xdr:rowOff>78441</xdr:rowOff>
    </xdr:from>
    <xdr:to>
      <xdr:col>6</xdr:col>
      <xdr:colOff>5771029</xdr:colOff>
      <xdr:row>11</xdr:row>
      <xdr:rowOff>44823</xdr:rowOff>
    </xdr:to>
    <xdr:sp macro="" textlink="">
      <xdr:nvSpPr>
        <xdr:cNvPr id="4" name="TextBox 3">
          <a:extLst>
            <a:ext uri="{FF2B5EF4-FFF2-40B4-BE49-F238E27FC236}">
              <a16:creationId xmlns:a16="http://schemas.microsoft.com/office/drawing/2014/main" id="{EE9B4E76-96B1-44EF-93FA-9EF97C66480B}"/>
            </a:ext>
          </a:extLst>
        </xdr:cNvPr>
        <xdr:cNvSpPr txBox="1"/>
      </xdr:nvSpPr>
      <xdr:spPr>
        <a:xfrm>
          <a:off x="7261412" y="1019735"/>
          <a:ext cx="5771029" cy="1815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Column 2: should reflect Adjustments as a Result of Settlement </a:t>
          </a: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Column 3: should reflect any other bargaining agreements pending or recently settled</a:t>
          </a:r>
          <a:r>
            <a:rPr lang="en-US">
              <a:latin typeface="Times New Roman" panose="02020603050405020304" pitchFamily="18" charset="0"/>
              <a:cs typeface="Times New Roman" panose="02020603050405020304" pitchFamily="18" charset="0"/>
            </a:rPr>
            <a:t> </a:t>
          </a: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Column 4: should reflect the current budget, adjusted for all agreements</a:t>
          </a:r>
          <a:r>
            <a:rPr lang="en-US">
              <a:latin typeface="Times New Roman" panose="02020603050405020304" pitchFamily="18" charset="0"/>
              <a:cs typeface="Times New Roman" panose="02020603050405020304" pitchFamily="18" charset="0"/>
            </a:rPr>
            <a:t> </a:t>
          </a: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Data entered on pages 4a, "Unrestricted General Fund" and 4b, "Restricted General Fund", will automatically populate page 4c, "Combined General Fund", as well as the first column of page 5, "Multiyear Projections"</a:t>
          </a:r>
          <a:r>
            <a:rPr lang="en-US">
              <a:latin typeface="Times New Roman" panose="02020603050405020304" pitchFamily="18" charset="0"/>
              <a:cs typeface="Times New Roman" panose="02020603050405020304" pitchFamily="18" charset="0"/>
            </a:rPr>
            <a:t> </a:t>
          </a:r>
        </a:p>
        <a:p>
          <a:endParaRPr lang="en-US" sz="1100"/>
        </a:p>
      </xdr:txBody>
    </xdr:sp>
    <xdr:clientData/>
  </xdr:twoCellAnchor>
  <xdr:twoCellAnchor>
    <xdr:from>
      <xdr:col>6</xdr:col>
      <xdr:colOff>11206</xdr:colOff>
      <xdr:row>31</xdr:row>
      <xdr:rowOff>22411</xdr:rowOff>
    </xdr:from>
    <xdr:to>
      <xdr:col>6</xdr:col>
      <xdr:colOff>5815853</xdr:colOff>
      <xdr:row>34</xdr:row>
      <xdr:rowOff>156882</xdr:rowOff>
    </xdr:to>
    <xdr:sp macro="" textlink="">
      <xdr:nvSpPr>
        <xdr:cNvPr id="6" name="TextBox 5">
          <a:extLst>
            <a:ext uri="{FF2B5EF4-FFF2-40B4-BE49-F238E27FC236}">
              <a16:creationId xmlns:a16="http://schemas.microsoft.com/office/drawing/2014/main" id="{E4FEAD8D-CC55-4CFC-ACC4-E02F4BF249DD}"/>
            </a:ext>
          </a:extLst>
        </xdr:cNvPr>
        <xdr:cNvSpPr txBox="1"/>
      </xdr:nvSpPr>
      <xdr:spPr>
        <a:xfrm>
          <a:off x="7272618" y="7967382"/>
          <a:ext cx="5804647" cy="941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The Components of Ending Balance must be equal to the Current Year Ending Balance. </a:t>
          </a: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If a difference appears on line 41, please review and adjust Components of Ending Fund Balance, accordingly</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xdr:colOff>
      <xdr:row>0</xdr:row>
      <xdr:rowOff>100852</xdr:rowOff>
    </xdr:from>
    <xdr:to>
      <xdr:col>6</xdr:col>
      <xdr:colOff>5737413</xdr:colOff>
      <xdr:row>3</xdr:row>
      <xdr:rowOff>112057</xdr:rowOff>
    </xdr:to>
    <xdr:sp macro="" textlink="">
      <xdr:nvSpPr>
        <xdr:cNvPr id="5" name="TextBox 4">
          <a:extLst>
            <a:ext uri="{FF2B5EF4-FFF2-40B4-BE49-F238E27FC236}">
              <a16:creationId xmlns:a16="http://schemas.microsoft.com/office/drawing/2014/main" id="{53DB7EE8-8A78-4681-93C0-622A9D4E3A3F}"/>
            </a:ext>
          </a:extLst>
        </xdr:cNvPr>
        <xdr:cNvSpPr txBox="1"/>
      </xdr:nvSpPr>
      <xdr:spPr>
        <a:xfrm>
          <a:off x="7248526" y="100852"/>
          <a:ext cx="5737412" cy="611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Section H, Pages 4a through 4c: Impact of Proposed Agreement on Current Year Operating Budget</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a:p>
          <a:pPr algn="ctr"/>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ct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Restricted General Fund</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6</xdr:col>
      <xdr:colOff>0</xdr:colOff>
      <xdr:row>5</xdr:row>
      <xdr:rowOff>78441</xdr:rowOff>
    </xdr:from>
    <xdr:to>
      <xdr:col>6</xdr:col>
      <xdr:colOff>5771029</xdr:colOff>
      <xdr:row>15</xdr:row>
      <xdr:rowOff>0</xdr:rowOff>
    </xdr:to>
    <xdr:sp macro="" textlink="">
      <xdr:nvSpPr>
        <xdr:cNvPr id="6" name="TextBox 5">
          <a:extLst>
            <a:ext uri="{FF2B5EF4-FFF2-40B4-BE49-F238E27FC236}">
              <a16:creationId xmlns:a16="http://schemas.microsoft.com/office/drawing/2014/main" id="{35209D41-4506-4F75-A374-E33F791E40EB}"/>
            </a:ext>
          </a:extLst>
        </xdr:cNvPr>
        <xdr:cNvSpPr txBox="1"/>
      </xdr:nvSpPr>
      <xdr:spPr>
        <a:xfrm>
          <a:off x="7848600" y="1021416"/>
          <a:ext cx="5771029" cy="1988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Column 2: should reflect Adjustments as a Result of Settlement </a:t>
          </a: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Column 3: should reflect any other bargaining agreements pending or recently settled</a:t>
          </a:r>
          <a:r>
            <a:rPr lang="en-US">
              <a:latin typeface="Times New Roman" panose="02020603050405020304" pitchFamily="18" charset="0"/>
              <a:cs typeface="Times New Roman" panose="02020603050405020304" pitchFamily="18" charset="0"/>
            </a:rPr>
            <a:t> </a:t>
          </a: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Column 4: should reflect the current budget, adjusted for all agreements</a:t>
          </a:r>
          <a:r>
            <a:rPr lang="en-US">
              <a:latin typeface="Times New Roman" panose="02020603050405020304" pitchFamily="18" charset="0"/>
              <a:cs typeface="Times New Roman" panose="02020603050405020304" pitchFamily="18" charset="0"/>
            </a:rPr>
            <a:t> </a:t>
          </a: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Data entered on pages 4a, "Unrestricted General Fund" and 4b, "Restricted General Fund", will automatically populate page 4c, "Combined General Fund", as well as the first column of page 5, "Multiyear Projections"</a:t>
          </a:r>
          <a:r>
            <a:rPr lang="en-US">
              <a:latin typeface="Times New Roman" panose="02020603050405020304" pitchFamily="18" charset="0"/>
              <a:cs typeface="Times New Roman" panose="02020603050405020304" pitchFamily="18" charset="0"/>
            </a:rPr>
            <a:t> </a:t>
          </a:r>
        </a:p>
        <a:p>
          <a:endParaRPr lang="en-US" sz="1100"/>
        </a:p>
      </xdr:txBody>
    </xdr:sp>
    <xdr:clientData/>
  </xdr:twoCellAnchor>
  <xdr:twoCellAnchor>
    <xdr:from>
      <xdr:col>6</xdr:col>
      <xdr:colOff>11206</xdr:colOff>
      <xdr:row>31</xdr:row>
      <xdr:rowOff>22411</xdr:rowOff>
    </xdr:from>
    <xdr:to>
      <xdr:col>6</xdr:col>
      <xdr:colOff>5815853</xdr:colOff>
      <xdr:row>37</xdr:row>
      <xdr:rowOff>9525</xdr:rowOff>
    </xdr:to>
    <xdr:sp macro="" textlink="">
      <xdr:nvSpPr>
        <xdr:cNvPr id="7" name="TextBox 6">
          <a:extLst>
            <a:ext uri="{FF2B5EF4-FFF2-40B4-BE49-F238E27FC236}">
              <a16:creationId xmlns:a16="http://schemas.microsoft.com/office/drawing/2014/main" id="{A4224C74-3BD7-4AE7-B407-D90C3D356C54}"/>
            </a:ext>
          </a:extLst>
        </xdr:cNvPr>
        <xdr:cNvSpPr txBox="1"/>
      </xdr:nvSpPr>
      <xdr:spPr>
        <a:xfrm>
          <a:off x="7859806" y="5699311"/>
          <a:ext cx="5804647" cy="958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The Components of Ending Balance must be equal to the Current Year Ending Balance. </a:t>
          </a: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If a difference appears on line 41, please review and adjust Components of Ending Fund Balance, accordingly</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0</xdr:row>
      <xdr:rowOff>100852</xdr:rowOff>
    </xdr:from>
    <xdr:to>
      <xdr:col>6</xdr:col>
      <xdr:colOff>5737413</xdr:colOff>
      <xdr:row>3</xdr:row>
      <xdr:rowOff>112057</xdr:rowOff>
    </xdr:to>
    <xdr:sp macro="" textlink="">
      <xdr:nvSpPr>
        <xdr:cNvPr id="2" name="TextBox 1">
          <a:extLst>
            <a:ext uri="{FF2B5EF4-FFF2-40B4-BE49-F238E27FC236}">
              <a16:creationId xmlns:a16="http://schemas.microsoft.com/office/drawing/2014/main" id="{E7C709E6-0D5B-442F-AA6C-71EE6C7EA96F}"/>
            </a:ext>
          </a:extLst>
        </xdr:cNvPr>
        <xdr:cNvSpPr txBox="1"/>
      </xdr:nvSpPr>
      <xdr:spPr>
        <a:xfrm>
          <a:off x="7848601" y="100852"/>
          <a:ext cx="5737412" cy="611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Section H, Pages 4a through 4c: Impact of Proposed Agreement on Current Year Operating Budget</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a:p>
          <a:pPr algn="ctr"/>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ct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Combined General Fund</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6</xdr:col>
      <xdr:colOff>0</xdr:colOff>
      <xdr:row>5</xdr:row>
      <xdr:rowOff>78441</xdr:rowOff>
    </xdr:from>
    <xdr:to>
      <xdr:col>6</xdr:col>
      <xdr:colOff>5771029</xdr:colOff>
      <xdr:row>5</xdr:row>
      <xdr:rowOff>485775</xdr:rowOff>
    </xdr:to>
    <xdr:sp macro="" textlink="">
      <xdr:nvSpPr>
        <xdr:cNvPr id="3" name="TextBox 2">
          <a:extLst>
            <a:ext uri="{FF2B5EF4-FFF2-40B4-BE49-F238E27FC236}">
              <a16:creationId xmlns:a16="http://schemas.microsoft.com/office/drawing/2014/main" id="{E147D517-82E2-4C56-B36D-68D4F2D87C95}"/>
            </a:ext>
          </a:extLst>
        </xdr:cNvPr>
        <xdr:cNvSpPr txBox="1"/>
      </xdr:nvSpPr>
      <xdr:spPr>
        <a:xfrm>
          <a:off x="7800975" y="1078566"/>
          <a:ext cx="5771029" cy="407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Enter data in yello</a:t>
          </a:r>
          <a:r>
            <a:rPr lang="en-US" sz="1100" b="0" i="0" u="none" strike="noStrike" baseline="0">
              <a:solidFill>
                <a:schemeClr val="dk1"/>
              </a:solidFill>
              <a:effectLst/>
              <a:latin typeface="Times New Roman" panose="02020603050405020304" pitchFamily="18" charset="0"/>
              <a:ea typeface="+mn-ea"/>
              <a:cs typeface="Times New Roman" panose="02020603050405020304" pitchFamily="18" charset="0"/>
            </a:rPr>
            <a:t>w highlighted field only. All other data is calculated from pages 4a and 4b</a:t>
          </a:r>
          <a:endParaRPr lang="en-US">
            <a:latin typeface="Times New Roman" panose="02020603050405020304" pitchFamily="18" charset="0"/>
            <a:cs typeface="Times New Roman" panose="02020603050405020304" pitchFamily="18" charset="0"/>
          </a:endParaRPr>
        </a:p>
        <a:p>
          <a:endParaRPr lang="en-US" sz="1100"/>
        </a:p>
      </xdr:txBody>
    </xdr:sp>
    <xdr:clientData/>
  </xdr:twoCellAnchor>
  <xdr:twoCellAnchor>
    <xdr:from>
      <xdr:col>6</xdr:col>
      <xdr:colOff>11206</xdr:colOff>
      <xdr:row>31</xdr:row>
      <xdr:rowOff>22411</xdr:rowOff>
    </xdr:from>
    <xdr:to>
      <xdr:col>6</xdr:col>
      <xdr:colOff>5815853</xdr:colOff>
      <xdr:row>34</xdr:row>
      <xdr:rowOff>57150</xdr:rowOff>
    </xdr:to>
    <xdr:sp macro="" textlink="">
      <xdr:nvSpPr>
        <xdr:cNvPr id="4" name="TextBox 3">
          <a:extLst>
            <a:ext uri="{FF2B5EF4-FFF2-40B4-BE49-F238E27FC236}">
              <a16:creationId xmlns:a16="http://schemas.microsoft.com/office/drawing/2014/main" id="{CE39B832-A12A-488E-98D8-EFCEB4E14016}"/>
            </a:ext>
          </a:extLst>
        </xdr:cNvPr>
        <xdr:cNvSpPr txBox="1"/>
      </xdr:nvSpPr>
      <xdr:spPr>
        <a:xfrm>
          <a:off x="7812181" y="7985311"/>
          <a:ext cx="5804647" cy="834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The Components of Ending Balance must be equal to the Current Year Ending Balance. </a:t>
          </a: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If a difference appears on line 41, please review and adjust Components of Ending Fund Balance on pages 4a and 4b</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6</xdr:col>
      <xdr:colOff>19050</xdr:colOff>
      <xdr:row>20</xdr:row>
      <xdr:rowOff>66675</xdr:rowOff>
    </xdr:from>
    <xdr:to>
      <xdr:col>6</xdr:col>
      <xdr:colOff>5857875</xdr:colOff>
      <xdr:row>23</xdr:row>
      <xdr:rowOff>219075</xdr:rowOff>
    </xdr:to>
    <xdr:sp macro="" textlink="">
      <xdr:nvSpPr>
        <xdr:cNvPr id="5" name="TextBox 4">
          <a:extLst>
            <a:ext uri="{FF2B5EF4-FFF2-40B4-BE49-F238E27FC236}">
              <a16:creationId xmlns:a16="http://schemas.microsoft.com/office/drawing/2014/main" id="{E804EFBE-3EE7-4834-96E5-87F0A71C0161}"/>
            </a:ext>
          </a:extLst>
        </xdr:cNvPr>
        <xdr:cNvSpPr txBox="1"/>
      </xdr:nvSpPr>
      <xdr:spPr>
        <a:xfrm>
          <a:off x="7820025" y="5305425"/>
          <a:ext cx="583882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Total Expenditures in column 2 "Adjustments as a Result of Settlement" should be equal to Total Compensation amount on page 1</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the amounts do not agree, please provide an explanation on page 7, Question</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#5</a:t>
          </a:r>
          <a:r>
            <a:rPr lang="en-US"/>
            <a:t>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5</xdr:row>
      <xdr:rowOff>9525</xdr:rowOff>
    </xdr:from>
    <xdr:to>
      <xdr:col>6</xdr:col>
      <xdr:colOff>0</xdr:colOff>
      <xdr:row>8</xdr:row>
      <xdr:rowOff>123825</xdr:rowOff>
    </xdr:to>
    <xdr:sp macro="" textlink="">
      <xdr:nvSpPr>
        <xdr:cNvPr id="2" name="TextBox 1">
          <a:extLst>
            <a:ext uri="{FF2B5EF4-FFF2-40B4-BE49-F238E27FC236}">
              <a16:creationId xmlns:a16="http://schemas.microsoft.com/office/drawing/2014/main" id="{A6F5D129-453C-4875-8509-2BDBE9659B1E}"/>
            </a:ext>
          </a:extLst>
        </xdr:cNvPr>
        <xdr:cNvSpPr txBox="1"/>
      </xdr:nvSpPr>
      <xdr:spPr>
        <a:xfrm>
          <a:off x="7791450" y="981075"/>
          <a:ext cx="477202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Please enter data in yellow highlighted fields only</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Data in current fiscal year column is carried forward from page 4c. Do not override</a:t>
          </a:r>
          <a:r>
            <a:rPr lang="en-US"/>
            <a:t> </a:t>
          </a:r>
          <a:endParaRPr lang="en-US" sz="1100"/>
        </a:p>
      </xdr:txBody>
    </xdr:sp>
    <xdr:clientData/>
  </xdr:twoCellAnchor>
  <xdr:twoCellAnchor>
    <xdr:from>
      <xdr:col>5</xdr:col>
      <xdr:colOff>19050</xdr:colOff>
      <xdr:row>29</xdr:row>
      <xdr:rowOff>47624</xdr:rowOff>
    </xdr:from>
    <xdr:to>
      <xdr:col>5</xdr:col>
      <xdr:colOff>4581525</xdr:colOff>
      <xdr:row>33</xdr:row>
      <xdr:rowOff>95249</xdr:rowOff>
    </xdr:to>
    <xdr:sp macro="" textlink="">
      <xdr:nvSpPr>
        <xdr:cNvPr id="3" name="TextBox 2">
          <a:extLst>
            <a:ext uri="{FF2B5EF4-FFF2-40B4-BE49-F238E27FC236}">
              <a16:creationId xmlns:a16="http://schemas.microsoft.com/office/drawing/2014/main" id="{023EB586-4B64-48B2-A81E-B980927A0056}"/>
            </a:ext>
          </a:extLst>
        </xdr:cNvPr>
        <xdr:cNvSpPr txBox="1"/>
      </xdr:nvSpPr>
      <xdr:spPr>
        <a:xfrm>
          <a:off x="7800975" y="7143749"/>
          <a:ext cx="4562475"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The Components of Ending Balance must be equal to the Current Year Ending Balance.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a difference appears on line 38, please review and adjust Components of Ending Fund Balance </a:t>
          </a:r>
          <a:r>
            <a:rPr lang="en-US"/>
            <a:t>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190499</xdr:colOff>
      <xdr:row>0</xdr:row>
      <xdr:rowOff>66675</xdr:rowOff>
    </xdr:from>
    <xdr:to>
      <xdr:col>10</xdr:col>
      <xdr:colOff>0</xdr:colOff>
      <xdr:row>2</xdr:row>
      <xdr:rowOff>180975</xdr:rowOff>
    </xdr:to>
    <xdr:sp macro="" textlink="">
      <xdr:nvSpPr>
        <xdr:cNvPr id="2" name="TextBox 1">
          <a:extLst>
            <a:ext uri="{FF2B5EF4-FFF2-40B4-BE49-F238E27FC236}">
              <a16:creationId xmlns:a16="http://schemas.microsoft.com/office/drawing/2014/main" id="{CFDFFE7A-D26D-4EF2-8295-BE94A4648B17}"/>
            </a:ext>
          </a:extLst>
        </xdr:cNvPr>
        <xdr:cNvSpPr txBox="1"/>
      </xdr:nvSpPr>
      <xdr:spPr>
        <a:xfrm>
          <a:off x="6867524" y="66675"/>
          <a:ext cx="49815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Section J, Pages 6 and 7: Impact of Proposed Agreement on Unrestricted Reserves</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8</xdr:col>
      <xdr:colOff>190500</xdr:colOff>
      <xdr:row>3</xdr:row>
      <xdr:rowOff>0</xdr:rowOff>
    </xdr:from>
    <xdr:to>
      <xdr:col>10</xdr:col>
      <xdr:colOff>0</xdr:colOff>
      <xdr:row>5</xdr:row>
      <xdr:rowOff>76200</xdr:rowOff>
    </xdr:to>
    <xdr:sp macro="" textlink="">
      <xdr:nvSpPr>
        <xdr:cNvPr id="3" name="TextBox 2">
          <a:extLst>
            <a:ext uri="{FF2B5EF4-FFF2-40B4-BE49-F238E27FC236}">
              <a16:creationId xmlns:a16="http://schemas.microsoft.com/office/drawing/2014/main" id="{E322640F-E070-4498-8C7D-49EF76A267E6}"/>
            </a:ext>
          </a:extLst>
        </xdr:cNvPr>
        <xdr:cNvSpPr txBox="1"/>
      </xdr:nvSpPr>
      <xdr:spPr>
        <a:xfrm>
          <a:off x="6867525" y="600075"/>
          <a:ext cx="49911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If "Other Adjustments" expenditure amounts were entered in the multiyear projection (page 5) for the two subsequent years, then an explanation must be provided on Page 7, question 7</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9</xdr:col>
      <xdr:colOff>9525</xdr:colOff>
      <xdr:row>5</xdr:row>
      <xdr:rowOff>142875</xdr:rowOff>
    </xdr:from>
    <xdr:to>
      <xdr:col>10</xdr:col>
      <xdr:colOff>0</xdr:colOff>
      <xdr:row>6</xdr:row>
      <xdr:rowOff>66675</xdr:rowOff>
    </xdr:to>
    <xdr:sp macro="" textlink="">
      <xdr:nvSpPr>
        <xdr:cNvPr id="4" name="TextBox 3">
          <a:extLst>
            <a:ext uri="{FF2B5EF4-FFF2-40B4-BE49-F238E27FC236}">
              <a16:creationId xmlns:a16="http://schemas.microsoft.com/office/drawing/2014/main" id="{7A48FE86-9A1E-451E-9E80-064965EAABB2}"/>
            </a:ext>
          </a:extLst>
        </xdr:cNvPr>
        <xdr:cNvSpPr txBox="1"/>
      </xdr:nvSpPr>
      <xdr:spPr>
        <a:xfrm>
          <a:off x="6886575" y="1362075"/>
          <a:ext cx="49530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Enter your district's reserve level requirement on line 1b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9</xdr:col>
      <xdr:colOff>9525</xdr:colOff>
      <xdr:row>16</xdr:row>
      <xdr:rowOff>200024</xdr:rowOff>
    </xdr:from>
    <xdr:to>
      <xdr:col>9</xdr:col>
      <xdr:colOff>4895850</xdr:colOff>
      <xdr:row>24</xdr:row>
      <xdr:rowOff>95249</xdr:rowOff>
    </xdr:to>
    <xdr:sp macro="" textlink="">
      <xdr:nvSpPr>
        <xdr:cNvPr id="5" name="TextBox 4">
          <a:extLst>
            <a:ext uri="{FF2B5EF4-FFF2-40B4-BE49-F238E27FC236}">
              <a16:creationId xmlns:a16="http://schemas.microsoft.com/office/drawing/2014/main" id="{EA4FD2C4-B02B-4FDB-B554-59AB0338369B}"/>
            </a:ext>
          </a:extLst>
        </xdr:cNvPr>
        <xdr:cNvSpPr txBox="1"/>
      </xdr:nvSpPr>
      <xdr:spPr>
        <a:xfrm>
          <a:off x="6886575" y="5486399"/>
          <a:ext cx="48863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Whether a district meets required reserve levels is determined based on   information entered and displayed here by the Yes or No indicators</a:t>
          </a:r>
          <a:r>
            <a:rPr lang="en-US">
              <a:latin typeface="Times New Roman" panose="02020603050405020304" pitchFamily="18" charset="0"/>
              <a:cs typeface="Times New Roman" panose="02020603050405020304" pitchFamily="18" charset="0"/>
            </a:rPr>
            <a:t> </a:t>
          </a:r>
        </a:p>
        <a:p>
          <a:endParaRPr lang="en-US"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Any Fiscal year with a 'NO' result requires an explanation </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06"/>
  <sheetViews>
    <sheetView tabSelected="1" zoomScaleNormal="100" workbookViewId="0">
      <selection activeCell="F19" sqref="F19:F20"/>
    </sheetView>
  </sheetViews>
  <sheetFormatPr defaultRowHeight="12.75" zeroHeight="1" x14ac:dyDescent="0.2"/>
  <cols>
    <col min="1" max="1" width="3" customWidth="1"/>
    <col min="2" max="2" width="30.85546875" customWidth="1"/>
    <col min="3" max="3" width="16.7109375" style="1" customWidth="1"/>
    <col min="4" max="4" width="0.7109375" hidden="1" customWidth="1"/>
    <col min="5" max="5" width="18.7109375" customWidth="1"/>
    <col min="6" max="6" width="18.7109375" style="1" customWidth="1"/>
    <col min="7" max="7" width="18.7109375" customWidth="1"/>
    <col min="8" max="8" width="9.140625" hidden="1" customWidth="1"/>
    <col min="10" max="10" width="76.140625" bestFit="1" customWidth="1"/>
    <col min="11" max="51" width="9.140625" customWidth="1"/>
    <col min="52" max="52" width="99.140625" customWidth="1"/>
    <col min="53" max="53" width="2" customWidth="1"/>
    <col min="54" max="54" width="43.140625" customWidth="1"/>
    <col min="55" max="256" width="9.140625" hidden="1" customWidth="1"/>
  </cols>
  <sheetData>
    <row r="1" spans="1:16" ht="15.75" x14ac:dyDescent="0.25">
      <c r="A1" s="290" t="s">
        <v>0</v>
      </c>
      <c r="B1" s="290"/>
      <c r="C1" s="290"/>
      <c r="D1" s="290"/>
      <c r="E1" s="290"/>
      <c r="F1" s="290"/>
      <c r="G1" s="290"/>
      <c r="H1" s="290"/>
      <c r="J1" s="6" t="s">
        <v>335</v>
      </c>
    </row>
    <row r="2" spans="1:16" ht="15.75" x14ac:dyDescent="0.25">
      <c r="A2" s="290" t="s">
        <v>1</v>
      </c>
      <c r="B2" s="290"/>
      <c r="C2" s="290"/>
      <c r="D2" s="290"/>
      <c r="E2" s="290"/>
      <c r="F2" s="290"/>
      <c r="G2" s="290"/>
      <c r="H2" s="290"/>
      <c r="J2" s="6" t="s">
        <v>334</v>
      </c>
    </row>
    <row r="3" spans="1:16" s="2" customFormat="1" ht="31.5" customHeight="1" x14ac:dyDescent="0.25">
      <c r="A3" s="293"/>
      <c r="B3" s="293"/>
      <c r="C3" s="293"/>
      <c r="D3" s="293"/>
      <c r="E3" s="293"/>
      <c r="F3" s="293"/>
      <c r="G3" s="293"/>
      <c r="H3" s="293"/>
      <c r="P3" s="216"/>
    </row>
    <row r="4" spans="1:16" s="2" customFormat="1" ht="33.75" customHeight="1" x14ac:dyDescent="0.25">
      <c r="A4" s="296" t="s">
        <v>307</v>
      </c>
      <c r="B4" s="296"/>
      <c r="C4" s="294" t="s">
        <v>172</v>
      </c>
      <c r="D4" s="294"/>
      <c r="E4" s="294"/>
      <c r="F4" s="294"/>
      <c r="G4" s="294"/>
      <c r="H4" s="11"/>
      <c r="K4"/>
      <c r="P4" s="217"/>
    </row>
    <row r="5" spans="1:16" s="2" customFormat="1" ht="15.75" x14ac:dyDescent="0.25">
      <c r="A5" s="158" t="s">
        <v>79</v>
      </c>
      <c r="B5" s="87"/>
      <c r="C5" s="300" t="str">
        <f>IFERROR(VLOOKUP($C$4,Lookups!$B$2:$E$67,4,FALSE),"")</f>
        <v/>
      </c>
      <c r="D5" s="300"/>
      <c r="E5" s="300"/>
      <c r="F5" s="300"/>
      <c r="G5" s="300"/>
      <c r="H5" s="12"/>
      <c r="P5" s="216"/>
    </row>
    <row r="6" spans="1:16" s="2" customFormat="1" ht="15.75" customHeight="1" x14ac:dyDescent="0.25">
      <c r="A6" s="299"/>
      <c r="B6" s="299"/>
      <c r="C6" s="299"/>
      <c r="D6" s="299"/>
      <c r="E6" s="299"/>
      <c r="F6" s="299"/>
      <c r="G6" s="299"/>
      <c r="H6" s="12"/>
      <c r="P6" s="216"/>
    </row>
    <row r="7" spans="1:16" ht="16.5" customHeight="1" x14ac:dyDescent="0.25">
      <c r="A7" s="298" t="s">
        <v>15</v>
      </c>
      <c r="B7" s="298"/>
      <c r="C7" s="298"/>
      <c r="D7" s="11"/>
      <c r="E7" s="168" t="s">
        <v>132</v>
      </c>
      <c r="F7" s="24" t="s">
        <v>12</v>
      </c>
      <c r="G7" s="168" t="s">
        <v>132</v>
      </c>
      <c r="H7" s="13"/>
      <c r="P7" s="216"/>
    </row>
    <row r="8" spans="1:16" ht="15.75" x14ac:dyDescent="0.25">
      <c r="A8" s="290"/>
      <c r="B8" s="290"/>
      <c r="C8" s="290"/>
      <c r="D8" s="14"/>
      <c r="E8" s="23" t="s">
        <v>13</v>
      </c>
      <c r="F8"/>
      <c r="G8" s="23" t="s">
        <v>13</v>
      </c>
      <c r="H8" s="14"/>
      <c r="P8" s="217"/>
    </row>
    <row r="9" spans="1:16" ht="15.75" customHeight="1" x14ac:dyDescent="0.25">
      <c r="A9" s="298" t="s">
        <v>14</v>
      </c>
      <c r="B9" s="298"/>
      <c r="C9" s="298"/>
      <c r="D9" s="15"/>
      <c r="E9" s="168" t="s">
        <v>132</v>
      </c>
      <c r="F9" s="114"/>
      <c r="G9" s="114"/>
      <c r="H9" s="14"/>
    </row>
    <row r="10" spans="1:16" ht="33.75" customHeight="1" x14ac:dyDescent="0.25">
      <c r="A10" s="295"/>
      <c r="B10" s="295"/>
      <c r="C10" s="295"/>
      <c r="D10" s="14"/>
      <c r="E10" s="23" t="s">
        <v>13</v>
      </c>
      <c r="F10" s="292"/>
      <c r="G10" s="292"/>
      <c r="H10" s="14"/>
    </row>
    <row r="11" spans="1:16" ht="8.25" customHeight="1" x14ac:dyDescent="0.25">
      <c r="A11" s="297"/>
      <c r="B11" s="297"/>
      <c r="C11" s="297"/>
      <c r="D11" s="297"/>
      <c r="E11" s="297"/>
      <c r="F11" s="297"/>
      <c r="G11" s="297"/>
      <c r="H11" s="14"/>
      <c r="O11" s="224"/>
    </row>
    <row r="12" spans="1:16" ht="15.75" x14ac:dyDescent="0.25">
      <c r="A12" s="290"/>
      <c r="B12" s="290"/>
      <c r="C12" s="290"/>
      <c r="D12" s="290"/>
      <c r="E12" s="290"/>
      <c r="F12" s="290"/>
      <c r="G12" s="290"/>
      <c r="H12" s="14"/>
    </row>
    <row r="13" spans="1:16" ht="16.5" thickBot="1" x14ac:dyDescent="0.3">
      <c r="A13" s="291" t="s">
        <v>2</v>
      </c>
      <c r="B13" s="291"/>
      <c r="C13" s="291"/>
      <c r="D13" s="291"/>
      <c r="E13" s="291"/>
      <c r="F13" s="291"/>
      <c r="G13" s="291"/>
      <c r="H13" s="14"/>
      <c r="J13" s="108"/>
    </row>
    <row r="14" spans="1:16" ht="13.5" thickTop="1" x14ac:dyDescent="0.2">
      <c r="A14" s="301"/>
      <c r="B14" s="302"/>
      <c r="C14" s="91"/>
      <c r="D14" s="25"/>
      <c r="E14" s="309"/>
      <c r="F14" s="309"/>
      <c r="G14" s="310"/>
      <c r="H14" s="16"/>
    </row>
    <row r="15" spans="1:16" ht="14.25" x14ac:dyDescent="0.2">
      <c r="A15" s="303" t="s">
        <v>3</v>
      </c>
      <c r="B15" s="304"/>
      <c r="C15" s="26" t="s">
        <v>4</v>
      </c>
      <c r="D15" s="27" t="s">
        <v>6</v>
      </c>
      <c r="E15" s="307" t="s">
        <v>6</v>
      </c>
      <c r="F15" s="307"/>
      <c r="G15" s="308"/>
      <c r="H15" s="17"/>
    </row>
    <row r="16" spans="1:16" ht="13.5" thickBot="1" x14ac:dyDescent="0.25">
      <c r="A16" s="305"/>
      <c r="B16" s="306"/>
      <c r="C16" s="26" t="s">
        <v>5</v>
      </c>
      <c r="D16" s="28"/>
      <c r="E16" s="311"/>
      <c r="F16" s="311"/>
      <c r="G16" s="312"/>
      <c r="H16" s="18"/>
    </row>
    <row r="17" spans="1:11" ht="24.75" thickTop="1" x14ac:dyDescent="0.2">
      <c r="A17" s="286"/>
      <c r="B17" s="287"/>
      <c r="C17" s="30" t="s">
        <v>7</v>
      </c>
      <c r="D17" s="29"/>
      <c r="E17" s="26" t="s">
        <v>82</v>
      </c>
      <c r="F17" s="31" t="s">
        <v>83</v>
      </c>
      <c r="G17" s="31" t="s">
        <v>84</v>
      </c>
      <c r="H17" s="248"/>
    </row>
    <row r="18" spans="1:11" ht="13.5" customHeight="1" thickBot="1" x14ac:dyDescent="0.25">
      <c r="A18" s="288"/>
      <c r="B18" s="289"/>
      <c r="C18" s="279" t="s">
        <v>133</v>
      </c>
      <c r="D18" s="280"/>
      <c r="E18" s="169" t="s">
        <v>327</v>
      </c>
      <c r="F18" s="170" t="s">
        <v>328</v>
      </c>
      <c r="G18" s="170" t="s">
        <v>329</v>
      </c>
      <c r="H18" s="257"/>
    </row>
    <row r="19" spans="1:11" ht="27" customHeight="1" thickTop="1" x14ac:dyDescent="0.2">
      <c r="A19" s="281">
        <v>1</v>
      </c>
      <c r="B19" s="32" t="s">
        <v>8</v>
      </c>
      <c r="C19" s="246">
        <v>0</v>
      </c>
      <c r="D19" s="138"/>
      <c r="E19" s="283">
        <v>0</v>
      </c>
      <c r="F19" s="258">
        <v>0</v>
      </c>
      <c r="G19" s="258">
        <v>0</v>
      </c>
      <c r="H19" s="248"/>
    </row>
    <row r="20" spans="1:11" ht="15" customHeight="1" thickBot="1" x14ac:dyDescent="0.25">
      <c r="A20" s="282"/>
      <c r="B20" s="29" t="s">
        <v>121</v>
      </c>
      <c r="C20" s="285"/>
      <c r="D20" s="139"/>
      <c r="E20" s="284"/>
      <c r="F20" s="245"/>
      <c r="G20" s="245"/>
      <c r="H20" s="248"/>
    </row>
    <row r="21" spans="1:11" ht="13.5" customHeight="1" thickTop="1" thickBot="1" x14ac:dyDescent="0.25">
      <c r="A21" s="33"/>
      <c r="B21" s="34"/>
      <c r="C21" s="249"/>
      <c r="D21" s="250"/>
      <c r="E21" s="35">
        <f>IFERROR(E19/$C$19,0)</f>
        <v>0</v>
      </c>
      <c r="F21" s="35">
        <f>IFERROR(F19/$C$19,0)</f>
        <v>0</v>
      </c>
      <c r="G21" s="35">
        <f>IFERROR(G19/$C$19,0)</f>
        <v>0</v>
      </c>
      <c r="H21" s="19"/>
    </row>
    <row r="22" spans="1:11" ht="27" customHeight="1" thickTop="1" x14ac:dyDescent="0.2">
      <c r="A22" s="232">
        <v>2</v>
      </c>
      <c r="B22" s="36" t="s">
        <v>129</v>
      </c>
      <c r="C22" s="246">
        <v>0</v>
      </c>
      <c r="D22" s="259"/>
      <c r="E22" s="244">
        <v>0</v>
      </c>
      <c r="F22" s="244">
        <v>0</v>
      </c>
      <c r="G22" s="244">
        <v>0</v>
      </c>
      <c r="H22" s="248"/>
    </row>
    <row r="23" spans="1:11" ht="15" customHeight="1" thickBot="1" x14ac:dyDescent="0.25">
      <c r="A23" s="263"/>
      <c r="B23" s="10" t="s">
        <v>128</v>
      </c>
      <c r="C23" s="247"/>
      <c r="D23" s="260"/>
      <c r="E23" s="245"/>
      <c r="F23" s="245"/>
      <c r="G23" s="245"/>
      <c r="H23" s="248"/>
      <c r="K23" t="s">
        <v>314</v>
      </c>
    </row>
    <row r="24" spans="1:11" ht="13.5" customHeight="1" thickTop="1" thickBot="1" x14ac:dyDescent="0.25">
      <c r="A24" s="40"/>
      <c r="B24" s="37"/>
      <c r="C24" s="249"/>
      <c r="D24" s="250"/>
      <c r="E24" s="35">
        <f>IFERROR(E22/$C$22,0)</f>
        <v>0</v>
      </c>
      <c r="F24" s="35">
        <f>IFERROR(F22/$C$22,0)</f>
        <v>0</v>
      </c>
      <c r="G24" s="35">
        <f>IFERROR(G22/$C$22,0)</f>
        <v>0</v>
      </c>
      <c r="H24" s="19"/>
    </row>
    <row r="25" spans="1:11" ht="27" customHeight="1" thickTop="1" x14ac:dyDescent="0.2">
      <c r="A25" s="149">
        <v>3</v>
      </c>
      <c r="B25" s="38" t="s">
        <v>174</v>
      </c>
      <c r="C25" s="246">
        <v>0</v>
      </c>
      <c r="D25" s="147"/>
      <c r="E25" s="244">
        <v>0</v>
      </c>
      <c r="F25" s="244">
        <v>0</v>
      </c>
      <c r="G25" s="244">
        <v>0</v>
      </c>
      <c r="H25" s="148"/>
    </row>
    <row r="26" spans="1:11" ht="48" customHeight="1" thickBot="1" x14ac:dyDescent="0.25">
      <c r="A26" s="149"/>
      <c r="B26" s="242" t="s">
        <v>173</v>
      </c>
      <c r="C26" s="247"/>
      <c r="D26" s="150"/>
      <c r="E26" s="245"/>
      <c r="F26" s="245"/>
      <c r="G26" s="245"/>
      <c r="H26" s="148"/>
    </row>
    <row r="27" spans="1:11" ht="21.75" customHeight="1" thickTop="1" thickBot="1" x14ac:dyDescent="0.25">
      <c r="A27" s="33"/>
      <c r="B27" s="243"/>
      <c r="C27" s="236"/>
      <c r="D27" s="237"/>
      <c r="E27" s="41">
        <f>IFERROR(E25/$C$25,0)</f>
        <v>0</v>
      </c>
      <c r="F27" s="41">
        <f>IFERROR(F25/$C$25,0)</f>
        <v>0</v>
      </c>
      <c r="G27" s="41">
        <f>IFERROR(G25/$C$25,0)</f>
        <v>0</v>
      </c>
      <c r="H27" s="19"/>
    </row>
    <row r="28" spans="1:11" ht="43.5" customHeight="1" thickTop="1" thickBot="1" x14ac:dyDescent="0.25">
      <c r="A28" s="26"/>
      <c r="B28" s="195" t="s">
        <v>9</v>
      </c>
      <c r="C28" s="171"/>
      <c r="D28" s="134"/>
      <c r="E28" s="172">
        <v>0</v>
      </c>
      <c r="F28" s="172">
        <v>0</v>
      </c>
      <c r="G28" s="172">
        <v>0</v>
      </c>
      <c r="H28" s="19"/>
    </row>
    <row r="29" spans="1:11" ht="18.75" customHeight="1" thickTop="1" x14ac:dyDescent="0.2">
      <c r="A29" s="232">
        <v>4</v>
      </c>
      <c r="B29" s="234" t="s">
        <v>125</v>
      </c>
      <c r="C29" s="269">
        <v>0</v>
      </c>
      <c r="D29" s="270"/>
      <c r="E29" s="273">
        <v>0</v>
      </c>
      <c r="F29" s="244">
        <v>0</v>
      </c>
      <c r="G29" s="244">
        <v>0</v>
      </c>
      <c r="H29" s="248"/>
    </row>
    <row r="30" spans="1:11" ht="16.5" customHeight="1" thickBot="1" x14ac:dyDescent="0.25">
      <c r="A30" s="263"/>
      <c r="B30" s="264"/>
      <c r="C30" s="271"/>
      <c r="D30" s="272"/>
      <c r="E30" s="274"/>
      <c r="F30" s="245"/>
      <c r="G30" s="245"/>
      <c r="H30" s="248"/>
    </row>
    <row r="31" spans="1:11" ht="16.5" thickTop="1" thickBot="1" x14ac:dyDescent="0.25">
      <c r="A31" s="33"/>
      <c r="B31" s="34"/>
      <c r="C31" s="249"/>
      <c r="D31" s="250"/>
      <c r="E31" s="35">
        <f>IFERROR(E29/$C$29,0)</f>
        <v>0</v>
      </c>
      <c r="F31" s="35">
        <f>IFERROR(F29/$C$29,0)</f>
        <v>0</v>
      </c>
      <c r="G31" s="35">
        <f t="shared" ref="G31" si="0">IFERROR(G29/$C$29,0)</f>
        <v>0</v>
      </c>
      <c r="H31" s="19"/>
    </row>
    <row r="32" spans="1:11" ht="13.5" thickTop="1" x14ac:dyDescent="0.2">
      <c r="A32" s="232">
        <v>5</v>
      </c>
      <c r="B32" s="234" t="s">
        <v>122</v>
      </c>
      <c r="C32" s="275">
        <v>0</v>
      </c>
      <c r="D32" s="276"/>
      <c r="E32" s="261">
        <v>0</v>
      </c>
      <c r="F32" s="261">
        <v>0</v>
      </c>
      <c r="G32" s="261">
        <v>0</v>
      </c>
      <c r="H32" s="248"/>
    </row>
    <row r="33" spans="1:54" ht="15" customHeight="1" thickBot="1" x14ac:dyDescent="0.25">
      <c r="A33" s="263"/>
      <c r="B33" s="264"/>
      <c r="C33" s="277"/>
      <c r="D33" s="278"/>
      <c r="E33" s="262"/>
      <c r="F33" s="262"/>
      <c r="G33" s="262"/>
      <c r="H33" s="248"/>
    </row>
    <row r="34" spans="1:54" ht="13.5" customHeight="1" thickTop="1" thickBot="1" x14ac:dyDescent="0.25">
      <c r="A34" s="33"/>
      <c r="B34" s="34"/>
      <c r="C34" s="249"/>
      <c r="D34" s="250"/>
      <c r="E34" s="35">
        <f>IFERROR(E32/$C$32,0)</f>
        <v>0</v>
      </c>
      <c r="F34" s="35">
        <f t="shared" ref="F34:G34" si="1">IFERROR(F32/$C$32,0)</f>
        <v>0</v>
      </c>
      <c r="G34" s="35">
        <f t="shared" si="1"/>
        <v>0</v>
      </c>
      <c r="H34" s="19"/>
    </row>
    <row r="35" spans="1:54" ht="24.75" customHeight="1" thickTop="1" x14ac:dyDescent="0.2">
      <c r="A35" s="232">
        <v>6</v>
      </c>
      <c r="B35" s="234" t="s">
        <v>130</v>
      </c>
      <c r="C35" s="240">
        <f>+C19+C22+C25+C29+C32</f>
        <v>0</v>
      </c>
      <c r="D35" s="142"/>
      <c r="E35" s="255">
        <f>+E19+E22+E25+E28+E29+E32</f>
        <v>0</v>
      </c>
      <c r="F35" s="255">
        <f>+F19+F22+F25+F28+F29+F32</f>
        <v>0</v>
      </c>
      <c r="G35" s="255">
        <f>+G19+G22+G25+G28+G29+G32</f>
        <v>0</v>
      </c>
      <c r="H35" s="248"/>
    </row>
    <row r="36" spans="1:54" ht="15.75" thickBot="1" x14ac:dyDescent="0.25">
      <c r="A36" s="233"/>
      <c r="B36" s="235"/>
      <c r="C36" s="241"/>
      <c r="D36" s="143"/>
      <c r="E36" s="256"/>
      <c r="F36" s="256"/>
      <c r="G36" s="256"/>
      <c r="H36" s="248"/>
    </row>
    <row r="37" spans="1:54" ht="13.5" customHeight="1" thickTop="1" thickBot="1" x14ac:dyDescent="0.25">
      <c r="A37" s="39">
        <v>7</v>
      </c>
      <c r="B37" s="137" t="s">
        <v>10</v>
      </c>
      <c r="C37" s="238">
        <v>0</v>
      </c>
      <c r="D37" s="239"/>
      <c r="E37" s="173">
        <v>0</v>
      </c>
      <c r="F37" s="174">
        <v>0</v>
      </c>
      <c r="G37" s="174">
        <v>0</v>
      </c>
      <c r="H37" s="21"/>
      <c r="AZ37" s="146" t="s">
        <v>172</v>
      </c>
      <c r="BA37" s="146"/>
    </row>
    <row r="38" spans="1:54" ht="13.5" customHeight="1" thickTop="1" x14ac:dyDescent="0.2">
      <c r="A38" s="232">
        <v>8</v>
      </c>
      <c r="B38" s="234" t="s">
        <v>11</v>
      </c>
      <c r="C38" s="265">
        <f>IFERROR(C35/C37,0)</f>
        <v>0</v>
      </c>
      <c r="D38" s="266"/>
      <c r="E38" s="251">
        <f>IFERROR(E35/E37,0)</f>
        <v>0</v>
      </c>
      <c r="F38" s="253">
        <f>IFERROR(F35/F37,0)</f>
        <v>0</v>
      </c>
      <c r="G38" s="253">
        <f>IFERROR(G35/G37,0)</f>
        <v>0</v>
      </c>
      <c r="H38" s="248"/>
      <c r="AZ38" t="s">
        <v>315</v>
      </c>
      <c r="BA38" s="156">
        <v>1</v>
      </c>
      <c r="BB38" t="e">
        <f>VLOOKUP($C$4,Lookups!$C$2:$E$67,2,FALSE)</f>
        <v>#N/A</v>
      </c>
    </row>
    <row r="39" spans="1:54" ht="15" customHeight="1" thickBot="1" x14ac:dyDescent="0.25">
      <c r="A39" s="263"/>
      <c r="B39" s="264"/>
      <c r="C39" s="267"/>
      <c r="D39" s="268"/>
      <c r="E39" s="252"/>
      <c r="F39" s="254"/>
      <c r="G39" s="254"/>
      <c r="H39" s="248"/>
      <c r="AZ39" t="s">
        <v>316</v>
      </c>
      <c r="BA39" s="156">
        <v>2</v>
      </c>
    </row>
    <row r="40" spans="1:54" ht="16.5" thickTop="1" thickBot="1" x14ac:dyDescent="0.25">
      <c r="A40" s="40"/>
      <c r="B40" s="37"/>
      <c r="C40" s="236"/>
      <c r="D40" s="237"/>
      <c r="E40" s="41">
        <f>IF(C38&gt;0, E38/C38, E38)</f>
        <v>0</v>
      </c>
      <c r="F40" s="41">
        <f>IF(C38&gt;0, F38/C38, F38)</f>
        <v>0</v>
      </c>
      <c r="G40" s="41">
        <f>IF(C38&gt;0, G38/C38, G38)</f>
        <v>0</v>
      </c>
      <c r="H40" s="20"/>
      <c r="AZ40" t="s">
        <v>247</v>
      </c>
      <c r="BA40" s="156">
        <v>3</v>
      </c>
    </row>
    <row r="41" spans="1:54" ht="13.5" thickTop="1" x14ac:dyDescent="0.2">
      <c r="AZ41" t="s">
        <v>248</v>
      </c>
      <c r="BA41" s="156">
        <v>4</v>
      </c>
    </row>
    <row r="42" spans="1:54" x14ac:dyDescent="0.2">
      <c r="AZ42" t="s">
        <v>249</v>
      </c>
      <c r="BA42" s="156">
        <v>5</v>
      </c>
    </row>
    <row r="43" spans="1:54" x14ac:dyDescent="0.2">
      <c r="AZ43" t="s">
        <v>250</v>
      </c>
      <c r="BA43" s="156">
        <v>6</v>
      </c>
    </row>
    <row r="44" spans="1:54" x14ac:dyDescent="0.2">
      <c r="AZ44" t="s">
        <v>251</v>
      </c>
      <c r="BA44" s="157"/>
    </row>
    <row r="45" spans="1:54" x14ac:dyDescent="0.2">
      <c r="AZ45" t="s">
        <v>252</v>
      </c>
      <c r="BA45" s="156"/>
    </row>
    <row r="46" spans="1:54" x14ac:dyDescent="0.2">
      <c r="AZ46" t="s">
        <v>253</v>
      </c>
      <c r="BA46" s="156"/>
    </row>
    <row r="47" spans="1:54" x14ac:dyDescent="0.2">
      <c r="AZ47" t="s">
        <v>254</v>
      </c>
      <c r="BA47" s="156"/>
    </row>
    <row r="48" spans="1:54" x14ac:dyDescent="0.2">
      <c r="AZ48" t="s">
        <v>255</v>
      </c>
      <c r="BA48" s="156"/>
    </row>
    <row r="49" spans="52:53" x14ac:dyDescent="0.2">
      <c r="AZ49" t="s">
        <v>256</v>
      </c>
      <c r="BA49" s="157"/>
    </row>
    <row r="50" spans="52:53" x14ac:dyDescent="0.2">
      <c r="AZ50" t="s">
        <v>257</v>
      </c>
      <c r="BA50" s="157"/>
    </row>
    <row r="51" spans="52:53" x14ac:dyDescent="0.2">
      <c r="AZ51" t="s">
        <v>258</v>
      </c>
      <c r="BA51" s="156"/>
    </row>
    <row r="52" spans="52:53" x14ac:dyDescent="0.2">
      <c r="AZ52" t="s">
        <v>259</v>
      </c>
      <c r="BA52" s="156"/>
    </row>
    <row r="53" spans="52:53" x14ac:dyDescent="0.2">
      <c r="AZ53" t="s">
        <v>260</v>
      </c>
      <c r="BA53" s="156"/>
    </row>
    <row r="54" spans="52:53" x14ac:dyDescent="0.2">
      <c r="AZ54" t="s">
        <v>336</v>
      </c>
      <c r="BA54" s="156"/>
    </row>
    <row r="55" spans="52:53" x14ac:dyDescent="0.2">
      <c r="AZ55" t="s">
        <v>339</v>
      </c>
      <c r="BA55" s="156"/>
    </row>
    <row r="56" spans="52:53" x14ac:dyDescent="0.2">
      <c r="AZ56" t="s">
        <v>261</v>
      </c>
      <c r="BA56" s="157"/>
    </row>
    <row r="57" spans="52:53" x14ac:dyDescent="0.2">
      <c r="AZ57" t="s">
        <v>262</v>
      </c>
      <c r="BA57" s="156"/>
    </row>
    <row r="58" spans="52:53" x14ac:dyDescent="0.2">
      <c r="AZ58" t="s">
        <v>263</v>
      </c>
      <c r="BA58" s="156"/>
    </row>
    <row r="59" spans="52:53" x14ac:dyDescent="0.2">
      <c r="AZ59" t="s">
        <v>264</v>
      </c>
      <c r="BA59" s="156"/>
    </row>
    <row r="60" spans="52:53" x14ac:dyDescent="0.2">
      <c r="AZ60" t="s">
        <v>265</v>
      </c>
      <c r="BA60" s="156"/>
    </row>
    <row r="61" spans="52:53" x14ac:dyDescent="0.2">
      <c r="AZ61" t="s">
        <v>266</v>
      </c>
      <c r="BA61" s="156"/>
    </row>
    <row r="62" spans="52:53" x14ac:dyDescent="0.2">
      <c r="AZ62" t="s">
        <v>267</v>
      </c>
      <c r="BA62" s="156"/>
    </row>
    <row r="63" spans="52:53" x14ac:dyDescent="0.2">
      <c r="AZ63" t="s">
        <v>268</v>
      </c>
      <c r="BA63" s="157"/>
    </row>
    <row r="64" spans="52:53" x14ac:dyDescent="0.2">
      <c r="AZ64" t="s">
        <v>269</v>
      </c>
      <c r="BA64" s="156"/>
    </row>
    <row r="65" spans="52:53" x14ac:dyDescent="0.2">
      <c r="AZ65" t="s">
        <v>270</v>
      </c>
      <c r="BA65" s="157"/>
    </row>
    <row r="66" spans="52:53" x14ac:dyDescent="0.2">
      <c r="AZ66" s="155" t="s">
        <v>341</v>
      </c>
      <c r="BA66" s="156"/>
    </row>
    <row r="67" spans="52:53" x14ac:dyDescent="0.2">
      <c r="AZ67" t="s">
        <v>271</v>
      </c>
    </row>
    <row r="68" spans="52:53" x14ac:dyDescent="0.2">
      <c r="AZ68" t="s">
        <v>313</v>
      </c>
    </row>
    <row r="69" spans="52:53" x14ac:dyDescent="0.2">
      <c r="AZ69" t="s">
        <v>272</v>
      </c>
    </row>
    <row r="70" spans="52:53" x14ac:dyDescent="0.2">
      <c r="AZ70" t="s">
        <v>273</v>
      </c>
    </row>
    <row r="71" spans="52:53" x14ac:dyDescent="0.2">
      <c r="AZ71" t="s">
        <v>274</v>
      </c>
    </row>
    <row r="72" spans="52:53" x14ac:dyDescent="0.2">
      <c r="AZ72" t="s">
        <v>275</v>
      </c>
    </row>
    <row r="73" spans="52:53" x14ac:dyDescent="0.2">
      <c r="AZ73" t="s">
        <v>276</v>
      </c>
    </row>
    <row r="74" spans="52:53" x14ac:dyDescent="0.2">
      <c r="AZ74" t="s">
        <v>277</v>
      </c>
    </row>
    <row r="75" spans="52:53" x14ac:dyDescent="0.2">
      <c r="AZ75" t="s">
        <v>278</v>
      </c>
    </row>
    <row r="76" spans="52:53" x14ac:dyDescent="0.2">
      <c r="AZ76" t="s">
        <v>279</v>
      </c>
    </row>
    <row r="77" spans="52:53" x14ac:dyDescent="0.2">
      <c r="AZ77" t="s">
        <v>280</v>
      </c>
    </row>
    <row r="78" spans="52:53" x14ac:dyDescent="0.2">
      <c r="AZ78" t="s">
        <v>281</v>
      </c>
    </row>
    <row r="79" spans="52:53" x14ac:dyDescent="0.2">
      <c r="AZ79" t="s">
        <v>282</v>
      </c>
    </row>
    <row r="80" spans="52:53" x14ac:dyDescent="0.2">
      <c r="AZ80" t="s">
        <v>283</v>
      </c>
    </row>
    <row r="81" spans="52:52" x14ac:dyDescent="0.2">
      <c r="AZ81" t="s">
        <v>284</v>
      </c>
    </row>
    <row r="82" spans="52:52" x14ac:dyDescent="0.2">
      <c r="AZ82" t="s">
        <v>285</v>
      </c>
    </row>
    <row r="83" spans="52:52" x14ac:dyDescent="0.2">
      <c r="AZ83" t="s">
        <v>286</v>
      </c>
    </row>
    <row r="84" spans="52:52" x14ac:dyDescent="0.2">
      <c r="AZ84" t="s">
        <v>287</v>
      </c>
    </row>
    <row r="85" spans="52:52" x14ac:dyDescent="0.2">
      <c r="AZ85" t="s">
        <v>288</v>
      </c>
    </row>
    <row r="86" spans="52:52" x14ac:dyDescent="0.2">
      <c r="AZ86" t="s">
        <v>289</v>
      </c>
    </row>
    <row r="87" spans="52:52" x14ac:dyDescent="0.2">
      <c r="AZ87" t="s">
        <v>290</v>
      </c>
    </row>
    <row r="88" spans="52:52" x14ac:dyDescent="0.2">
      <c r="AZ88" t="s">
        <v>291</v>
      </c>
    </row>
    <row r="89" spans="52:52" x14ac:dyDescent="0.2">
      <c r="AZ89" t="s">
        <v>292</v>
      </c>
    </row>
    <row r="90" spans="52:52" x14ac:dyDescent="0.2">
      <c r="AZ90" t="s">
        <v>293</v>
      </c>
    </row>
    <row r="91" spans="52:52" x14ac:dyDescent="0.2">
      <c r="AZ91" t="s">
        <v>294</v>
      </c>
    </row>
    <row r="92" spans="52:52" x14ac:dyDescent="0.2">
      <c r="AZ92" t="s">
        <v>295</v>
      </c>
    </row>
    <row r="93" spans="52:52" x14ac:dyDescent="0.2">
      <c r="AZ93" t="s">
        <v>296</v>
      </c>
    </row>
    <row r="94" spans="52:52" x14ac:dyDescent="0.2">
      <c r="AZ94" t="s">
        <v>297</v>
      </c>
    </row>
    <row r="95" spans="52:52" x14ac:dyDescent="0.2">
      <c r="AZ95" t="s">
        <v>298</v>
      </c>
    </row>
    <row r="96" spans="52:52" x14ac:dyDescent="0.2">
      <c r="AZ96" t="s">
        <v>299</v>
      </c>
    </row>
    <row r="97" spans="52:52" x14ac:dyDescent="0.2">
      <c r="AZ97" t="s">
        <v>300</v>
      </c>
    </row>
    <row r="98" spans="52:52" x14ac:dyDescent="0.2">
      <c r="AZ98" t="s">
        <v>301</v>
      </c>
    </row>
    <row r="99" spans="52:52" x14ac:dyDescent="0.2">
      <c r="AZ99" t="s">
        <v>302</v>
      </c>
    </row>
    <row r="100" spans="52:52" x14ac:dyDescent="0.2">
      <c r="AZ100" t="s">
        <v>303</v>
      </c>
    </row>
    <row r="101" spans="52:52" x14ac:dyDescent="0.2">
      <c r="AZ101" t="s">
        <v>304</v>
      </c>
    </row>
    <row r="102" spans="52:52" x14ac:dyDescent="0.2">
      <c r="AZ102" t="s">
        <v>305</v>
      </c>
    </row>
    <row r="103" spans="52:52" x14ac:dyDescent="0.2">
      <c r="AZ103" t="s">
        <v>306</v>
      </c>
    </row>
    <row r="106" spans="52:52" x14ac:dyDescent="0.2"/>
  </sheetData>
  <mergeCells count="76">
    <mergeCell ref="A14:B14"/>
    <mergeCell ref="A15:B15"/>
    <mergeCell ref="A16:B16"/>
    <mergeCell ref="E15:G15"/>
    <mergeCell ref="E14:G14"/>
    <mergeCell ref="E16:G16"/>
    <mergeCell ref="A17:B18"/>
    <mergeCell ref="A2:H2"/>
    <mergeCell ref="A1:H1"/>
    <mergeCell ref="A12:G12"/>
    <mergeCell ref="A13:G13"/>
    <mergeCell ref="F10:G10"/>
    <mergeCell ref="A3:H3"/>
    <mergeCell ref="C4:G4"/>
    <mergeCell ref="A10:C10"/>
    <mergeCell ref="A4:B4"/>
    <mergeCell ref="A11:G11"/>
    <mergeCell ref="A8:C8"/>
    <mergeCell ref="A7:C7"/>
    <mergeCell ref="A9:C9"/>
    <mergeCell ref="A6:G6"/>
    <mergeCell ref="C5:G5"/>
    <mergeCell ref="A22:A23"/>
    <mergeCell ref="A19:A20"/>
    <mergeCell ref="E19:E20"/>
    <mergeCell ref="F19:F20"/>
    <mergeCell ref="C19:C20"/>
    <mergeCell ref="E22:E23"/>
    <mergeCell ref="C32:D33"/>
    <mergeCell ref="E32:E33"/>
    <mergeCell ref="F32:F33"/>
    <mergeCell ref="C18:D18"/>
    <mergeCell ref="G22:G23"/>
    <mergeCell ref="C24:D24"/>
    <mergeCell ref="H29:H30"/>
    <mergeCell ref="G32:G33"/>
    <mergeCell ref="H32:H33"/>
    <mergeCell ref="A38:A39"/>
    <mergeCell ref="B38:B39"/>
    <mergeCell ref="G38:G39"/>
    <mergeCell ref="C38:D39"/>
    <mergeCell ref="A29:A30"/>
    <mergeCell ref="B29:B30"/>
    <mergeCell ref="C29:D30"/>
    <mergeCell ref="E29:E30"/>
    <mergeCell ref="F29:F30"/>
    <mergeCell ref="G29:G30"/>
    <mergeCell ref="C31:D31"/>
    <mergeCell ref="A32:A33"/>
    <mergeCell ref="B32:B33"/>
    <mergeCell ref="H22:H23"/>
    <mergeCell ref="C21:D21"/>
    <mergeCell ref="H17:H18"/>
    <mergeCell ref="G19:G20"/>
    <mergeCell ref="H19:H20"/>
    <mergeCell ref="C22:D23"/>
    <mergeCell ref="F22:F23"/>
    <mergeCell ref="H38:H39"/>
    <mergeCell ref="C34:D34"/>
    <mergeCell ref="E38:E39"/>
    <mergeCell ref="F38:F39"/>
    <mergeCell ref="G35:G36"/>
    <mergeCell ref="E35:E36"/>
    <mergeCell ref="F35:F36"/>
    <mergeCell ref="H35:H36"/>
    <mergeCell ref="B26:B27"/>
    <mergeCell ref="E25:E26"/>
    <mergeCell ref="F25:F26"/>
    <mergeCell ref="G25:G26"/>
    <mergeCell ref="C25:C26"/>
    <mergeCell ref="C27:D27"/>
    <mergeCell ref="A35:A36"/>
    <mergeCell ref="B35:B36"/>
    <mergeCell ref="C40:D40"/>
    <mergeCell ref="C37:D37"/>
    <mergeCell ref="C35:C36"/>
  </mergeCells>
  <phoneticPr fontId="2" type="noConversion"/>
  <dataValidations count="1">
    <dataValidation type="list" allowBlank="1" showInputMessage="1" showErrorMessage="1" sqref="C4:G4" xr:uid="{00000000-0002-0000-0200-000000000000}">
      <formula1>$AZ$37:$AZ$103</formula1>
    </dataValidation>
  </dataValidations>
  <printOptions horizontalCentered="1"/>
  <pageMargins left="0.25" right="0.25" top="1" bottom="0.75" header="0.5" footer="0.25"/>
  <pageSetup scale="89" orientation="portrait" blackAndWhite="1" r:id="rId1"/>
  <headerFooter alignWithMargins="0">
    <oddHeader>&amp;C&amp;"Arial,Bold"&amp;12Orange County Department of Education
District Fiscal Services</oddHeader>
    <oddFooter>&amp;CPage 1&amp;RRevised February 22, 2023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Lookups!$A$79:$A$92</xm:f>
          </x14:formula1>
          <xm:sqref>E18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1"/>
  <sheetViews>
    <sheetView zoomScaleNormal="100" workbookViewId="0">
      <selection activeCell="B5" sqref="B5:K5"/>
    </sheetView>
  </sheetViews>
  <sheetFormatPr defaultRowHeight="12.75" zeroHeight="1" x14ac:dyDescent="0.2"/>
  <cols>
    <col min="1" max="1" width="2.7109375" customWidth="1"/>
    <col min="11" max="12" width="11.140625" customWidth="1"/>
    <col min="13" max="13" width="39.5703125" customWidth="1"/>
    <col min="14" max="257" width="0" hidden="1" customWidth="1"/>
  </cols>
  <sheetData>
    <row r="1" spans="1:13" ht="17.25" customHeight="1" x14ac:dyDescent="0.25">
      <c r="A1" t="str">
        <f>"5."</f>
        <v>5.</v>
      </c>
      <c r="B1" s="316" t="s">
        <v>99</v>
      </c>
      <c r="C1" s="316"/>
      <c r="D1" s="316"/>
      <c r="E1" s="316"/>
      <c r="F1" s="316"/>
      <c r="G1" s="316"/>
      <c r="H1" s="316"/>
      <c r="I1" s="316"/>
      <c r="J1" s="316"/>
      <c r="K1" s="316"/>
      <c r="L1" s="43"/>
      <c r="M1" s="109"/>
    </row>
    <row r="2" spans="1:13" ht="17.25" customHeight="1" x14ac:dyDescent="0.25">
      <c r="B2" s="316" t="s">
        <v>310</v>
      </c>
      <c r="C2" s="316"/>
      <c r="D2" s="316"/>
      <c r="E2" s="316"/>
      <c r="F2" s="316"/>
      <c r="G2" s="316"/>
      <c r="H2" s="316"/>
      <c r="I2" s="316"/>
      <c r="J2" s="316"/>
      <c r="K2" s="316"/>
      <c r="L2" s="43"/>
      <c r="M2" s="109"/>
    </row>
    <row r="3" spans="1:13" ht="17.25" customHeight="1" x14ac:dyDescent="0.25">
      <c r="B3" s="316" t="s">
        <v>98</v>
      </c>
      <c r="C3" s="316"/>
      <c r="D3" s="316"/>
      <c r="E3" s="316"/>
      <c r="F3" s="316"/>
      <c r="G3" s="316"/>
      <c r="H3" s="316"/>
      <c r="I3" s="316"/>
      <c r="J3" s="316"/>
      <c r="K3" s="316"/>
      <c r="L3" s="43"/>
      <c r="M3" s="109"/>
    </row>
    <row r="4" spans="1:13" s="5" customFormat="1" ht="20.100000000000001" customHeight="1" x14ac:dyDescent="0.25">
      <c r="A4" s="2"/>
      <c r="B4" s="357"/>
      <c r="C4" s="357"/>
      <c r="D4" s="357"/>
      <c r="E4" s="357"/>
      <c r="F4" s="357"/>
      <c r="G4" s="357"/>
      <c r="H4" s="357"/>
      <c r="I4" s="357"/>
      <c r="J4" s="357"/>
      <c r="K4" s="357"/>
      <c r="L4" s="213"/>
    </row>
    <row r="5" spans="1:13" s="5" customFormat="1" ht="200.1" customHeight="1" x14ac:dyDescent="0.2">
      <c r="A5" s="112"/>
      <c r="B5" s="356"/>
      <c r="C5" s="356"/>
      <c r="D5" s="356"/>
      <c r="E5" s="356"/>
      <c r="F5" s="356"/>
      <c r="G5" s="356"/>
      <c r="H5" s="356"/>
      <c r="I5" s="356"/>
      <c r="J5" s="356"/>
      <c r="K5" s="356"/>
      <c r="L5" s="214"/>
    </row>
    <row r="6" spans="1:13" s="4" customFormat="1" ht="20.100000000000001" customHeight="1" x14ac:dyDescent="0.2">
      <c r="A6" s="357"/>
      <c r="B6" s="357"/>
      <c r="C6" s="357"/>
      <c r="D6" s="357"/>
      <c r="E6" s="357"/>
      <c r="F6" s="357"/>
      <c r="G6" s="357"/>
      <c r="H6" s="357"/>
      <c r="I6" s="357"/>
      <c r="J6" s="357"/>
      <c r="K6" s="357"/>
      <c r="L6" s="357"/>
      <c r="M6" s="357"/>
    </row>
    <row r="7" spans="1:13" ht="19.5" customHeight="1" x14ac:dyDescent="0.25">
      <c r="A7" t="str">
        <f>"6."</f>
        <v>6.</v>
      </c>
      <c r="B7" s="316" t="s">
        <v>77</v>
      </c>
      <c r="C7" s="316"/>
      <c r="D7" s="316"/>
      <c r="E7" s="316"/>
      <c r="F7" s="316"/>
      <c r="G7" s="316"/>
      <c r="H7" s="316"/>
      <c r="I7" s="316"/>
      <c r="J7" s="316"/>
      <c r="K7" s="316"/>
      <c r="L7" s="43"/>
      <c r="M7" s="2"/>
    </row>
    <row r="8" spans="1:13" s="2" customFormat="1" ht="20.100000000000001" customHeight="1" x14ac:dyDescent="0.25">
      <c r="A8" s="293"/>
      <c r="B8" s="293"/>
      <c r="C8" s="293"/>
      <c r="D8" s="293"/>
      <c r="E8" s="293"/>
      <c r="F8" s="293"/>
      <c r="G8" s="293"/>
      <c r="H8" s="293"/>
      <c r="I8" s="293"/>
      <c r="J8" s="293"/>
      <c r="K8" s="293"/>
      <c r="L8" s="6"/>
    </row>
    <row r="9" spans="1:13" s="2" customFormat="1" ht="200.1" customHeight="1" x14ac:dyDescent="0.25">
      <c r="A9" s="110"/>
      <c r="B9" s="321"/>
      <c r="C9" s="321"/>
      <c r="D9" s="321"/>
      <c r="E9" s="321"/>
      <c r="F9" s="321"/>
      <c r="G9" s="321"/>
      <c r="H9" s="321"/>
      <c r="I9" s="321"/>
      <c r="J9" s="321"/>
      <c r="K9" s="321"/>
      <c r="L9" s="215"/>
    </row>
    <row r="10" spans="1:13" x14ac:dyDescent="0.2"/>
    <row r="11" spans="1:13" x14ac:dyDescent="0.2"/>
    <row r="12" spans="1:13" x14ac:dyDescent="0.2"/>
    <row r="13" spans="1:13" x14ac:dyDescent="0.2"/>
    <row r="14" spans="1:13" x14ac:dyDescent="0.2"/>
    <row r="15" spans="1:13" x14ac:dyDescent="0.2"/>
    <row r="16" spans="1:13" x14ac:dyDescent="0.2"/>
    <row r="17" x14ac:dyDescent="0.2"/>
    <row r="18" x14ac:dyDescent="0.2"/>
    <row r="19" x14ac:dyDescent="0.2"/>
    <row r="20" x14ac:dyDescent="0.2"/>
    <row r="21" x14ac:dyDescent="0.2"/>
  </sheetData>
  <mergeCells count="9">
    <mergeCell ref="B1:K1"/>
    <mergeCell ref="B5:K5"/>
    <mergeCell ref="B9:K9"/>
    <mergeCell ref="B2:K2"/>
    <mergeCell ref="B3:K3"/>
    <mergeCell ref="B4:K4"/>
    <mergeCell ref="A6:M6"/>
    <mergeCell ref="B7:K7"/>
    <mergeCell ref="A8:K8"/>
  </mergeCells>
  <phoneticPr fontId="2" type="noConversion"/>
  <printOptions horizontalCentered="1"/>
  <pageMargins left="0.25" right="0.25" top="1" bottom="0.75" header="0.25" footer="0.25"/>
  <pageSetup orientation="portrait" blackAndWhite="1" r:id="rId1"/>
  <headerFooter alignWithMargins="0">
    <oddHeader>&amp;L&amp;"Times New Roman,Regular"&amp;12Public Disclosure of Proposed Collective Bargaining Agreement
Page 7</oddHeader>
    <oddFooter>&amp;CPage 7&amp;RRevised February 22, 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27"/>
  <sheetViews>
    <sheetView zoomScaleNormal="100" workbookViewId="0">
      <selection activeCell="B6" sqref="B6:H10"/>
    </sheetView>
  </sheetViews>
  <sheetFormatPr defaultRowHeight="12.75" zeroHeight="1" x14ac:dyDescent="0.2"/>
  <cols>
    <col min="1" max="1" width="1.7109375" customWidth="1"/>
    <col min="2" max="2" width="3.42578125" customWidth="1"/>
    <col min="3" max="3" width="52.42578125" customWidth="1"/>
    <col min="4" max="4" width="12.7109375" style="1" customWidth="1"/>
    <col min="5" max="5" width="12.5703125" customWidth="1"/>
    <col min="6" max="6" width="11.5703125" customWidth="1"/>
    <col min="7" max="7" width="2.7109375" style="1" customWidth="1"/>
    <col min="8" max="8" width="3.42578125" customWidth="1"/>
    <col min="9" max="9" width="1.7109375" customWidth="1"/>
    <col min="11" max="256" width="0" hidden="1" customWidth="1"/>
  </cols>
  <sheetData>
    <row r="1" spans="1:9" x14ac:dyDescent="0.2">
      <c r="A1" s="292"/>
      <c r="B1" s="292"/>
      <c r="C1" s="292"/>
      <c r="D1" s="292"/>
      <c r="E1" s="292"/>
      <c r="F1" s="292"/>
      <c r="G1" s="292"/>
      <c r="H1" s="292"/>
      <c r="I1" s="292"/>
    </row>
    <row r="2" spans="1:9" ht="32.25" customHeight="1" x14ac:dyDescent="0.25">
      <c r="B2" s="127" t="s">
        <v>123</v>
      </c>
      <c r="C2" s="370" t="s">
        <v>104</v>
      </c>
      <c r="D2" s="370"/>
      <c r="E2" s="370"/>
      <c r="F2" s="370"/>
      <c r="G2" s="370"/>
      <c r="H2" s="370"/>
      <c r="I2" s="113"/>
    </row>
    <row r="3" spans="1:9" ht="24" customHeight="1" x14ac:dyDescent="0.2">
      <c r="B3" s="371"/>
      <c r="C3" s="371"/>
      <c r="D3" s="371"/>
      <c r="E3" s="371"/>
      <c r="F3" s="371"/>
      <c r="G3" s="371"/>
      <c r="H3" s="371"/>
      <c r="I3" s="371"/>
    </row>
    <row r="4" spans="1:9" ht="32.25" customHeight="1" x14ac:dyDescent="0.25">
      <c r="B4" s="372" t="s">
        <v>127</v>
      </c>
      <c r="C4" s="372"/>
      <c r="D4" s="372"/>
      <c r="E4" s="372"/>
      <c r="F4" s="372"/>
      <c r="G4" s="372"/>
      <c r="H4" s="372"/>
      <c r="I4" s="129"/>
    </row>
    <row r="5" spans="1:9" ht="24" customHeight="1" thickBot="1" x14ac:dyDescent="0.25">
      <c r="A5" s="374"/>
      <c r="B5" s="374"/>
      <c r="C5" s="374"/>
      <c r="D5" s="374"/>
      <c r="E5" s="374"/>
      <c r="F5" s="374"/>
      <c r="G5" s="374"/>
      <c r="H5" s="374"/>
      <c r="I5" s="374"/>
    </row>
    <row r="6" spans="1:9" ht="27" customHeight="1" thickTop="1" x14ac:dyDescent="0.2">
      <c r="A6" s="76"/>
      <c r="B6" s="359" t="s">
        <v>308</v>
      </c>
      <c r="C6" s="359"/>
      <c r="D6" s="359"/>
      <c r="E6" s="359"/>
      <c r="F6" s="359"/>
      <c r="G6" s="359"/>
      <c r="H6" s="359"/>
      <c r="I6" s="77"/>
    </row>
    <row r="7" spans="1:9" ht="21" customHeight="1" x14ac:dyDescent="0.2">
      <c r="A7" s="78"/>
      <c r="B7" s="360"/>
      <c r="C7" s="360"/>
      <c r="D7" s="360"/>
      <c r="E7" s="360"/>
      <c r="F7" s="360"/>
      <c r="G7" s="360"/>
      <c r="H7" s="360"/>
      <c r="I7" s="79"/>
    </row>
    <row r="8" spans="1:9" ht="21" customHeight="1" x14ac:dyDescent="0.2">
      <c r="A8" s="78"/>
      <c r="B8" s="360"/>
      <c r="C8" s="360"/>
      <c r="D8" s="360"/>
      <c r="E8" s="360"/>
      <c r="F8" s="360"/>
      <c r="G8" s="360"/>
      <c r="H8" s="360"/>
      <c r="I8" s="79"/>
    </row>
    <row r="9" spans="1:9" ht="9" customHeight="1" x14ac:dyDescent="0.2">
      <c r="A9" s="78"/>
      <c r="B9" s="360"/>
      <c r="C9" s="360"/>
      <c r="D9" s="360"/>
      <c r="E9" s="360"/>
      <c r="F9" s="360"/>
      <c r="G9" s="360"/>
      <c r="H9" s="360"/>
      <c r="I9" s="79"/>
    </row>
    <row r="10" spans="1:9" ht="21" hidden="1" customHeight="1" x14ac:dyDescent="0.2">
      <c r="A10" s="78"/>
      <c r="B10" s="360"/>
      <c r="C10" s="360"/>
      <c r="D10" s="360"/>
      <c r="E10" s="360"/>
      <c r="F10" s="360"/>
      <c r="G10" s="360"/>
      <c r="H10" s="360"/>
      <c r="I10" s="79"/>
    </row>
    <row r="11" spans="1:9" ht="30" customHeight="1" x14ac:dyDescent="0.25">
      <c r="A11" s="78"/>
      <c r="B11" s="363"/>
      <c r="C11" s="363"/>
      <c r="D11" s="363"/>
      <c r="E11" s="363"/>
      <c r="F11" s="363"/>
      <c r="G11" s="363"/>
      <c r="H11" s="363"/>
      <c r="I11" s="79"/>
    </row>
    <row r="12" spans="1:9" ht="30" customHeight="1" x14ac:dyDescent="0.2">
      <c r="A12" s="78"/>
      <c r="B12" s="373" t="s">
        <v>112</v>
      </c>
      <c r="C12" s="373"/>
      <c r="D12" s="373"/>
      <c r="E12" s="373"/>
      <c r="F12" s="373"/>
      <c r="G12" s="373"/>
      <c r="H12" s="373"/>
      <c r="I12" s="79"/>
    </row>
    <row r="13" spans="1:9" ht="45" customHeight="1" x14ac:dyDescent="0.25">
      <c r="A13" s="78"/>
      <c r="B13" s="43"/>
      <c r="C13" s="133" t="s">
        <v>108</v>
      </c>
      <c r="D13" s="43"/>
      <c r="E13" s="367" t="s">
        <v>109</v>
      </c>
      <c r="F13" s="367"/>
      <c r="G13" s="367"/>
      <c r="H13" s="132"/>
      <c r="I13" s="79"/>
    </row>
    <row r="14" spans="1:9" ht="26.25" customHeight="1" x14ac:dyDescent="0.25">
      <c r="A14" s="78"/>
      <c r="B14" s="43"/>
      <c r="C14" s="130" t="s">
        <v>106</v>
      </c>
      <c r="D14" s="6"/>
      <c r="E14" s="368"/>
      <c r="F14" s="368"/>
      <c r="G14" s="368"/>
      <c r="H14" s="131"/>
      <c r="I14" s="79"/>
    </row>
    <row r="15" spans="1:9" ht="26.25" customHeight="1" x14ac:dyDescent="0.25">
      <c r="A15" s="78"/>
      <c r="B15" s="43"/>
      <c r="C15" s="130" t="s">
        <v>107</v>
      </c>
      <c r="D15" s="6"/>
      <c r="E15" s="369">
        <v>0</v>
      </c>
      <c r="F15" s="369"/>
      <c r="G15" s="369"/>
      <c r="H15" s="131"/>
      <c r="I15" s="79"/>
    </row>
    <row r="16" spans="1:9" ht="26.25" customHeight="1" thickBot="1" x14ac:dyDescent="0.3">
      <c r="A16" s="78"/>
      <c r="B16" s="43"/>
      <c r="C16" s="130" t="s">
        <v>110</v>
      </c>
      <c r="D16" s="6"/>
      <c r="E16" s="366">
        <v>0</v>
      </c>
      <c r="F16" s="366"/>
      <c r="G16" s="366"/>
      <c r="H16" s="131"/>
      <c r="I16" s="79"/>
    </row>
    <row r="17" spans="1:9" ht="26.25" customHeight="1" thickTop="1" x14ac:dyDescent="0.25">
      <c r="A17" s="78"/>
      <c r="B17" s="361"/>
      <c r="C17" s="362"/>
      <c r="D17" s="361"/>
      <c r="E17" s="361"/>
      <c r="F17" s="361"/>
      <c r="G17" s="361"/>
      <c r="H17" s="361"/>
      <c r="I17" s="79"/>
    </row>
    <row r="18" spans="1:9" ht="26.25" customHeight="1" x14ac:dyDescent="0.25">
      <c r="A18" s="78"/>
      <c r="B18" s="2"/>
      <c r="C18" s="2" t="s">
        <v>105</v>
      </c>
      <c r="D18" s="2"/>
      <c r="E18" s="2"/>
      <c r="F18" s="2"/>
      <c r="G18" s="2"/>
      <c r="H18" s="2"/>
      <c r="I18" s="79"/>
    </row>
    <row r="19" spans="1:9" ht="60" customHeight="1" x14ac:dyDescent="0.25">
      <c r="A19" s="78"/>
      <c r="B19" s="2"/>
      <c r="C19" s="177"/>
      <c r="D19" s="2"/>
      <c r="E19" s="358"/>
      <c r="F19" s="358"/>
      <c r="G19" s="358"/>
      <c r="H19" s="6"/>
      <c r="I19" s="79"/>
    </row>
    <row r="20" spans="1:9" ht="16.5" customHeight="1" x14ac:dyDescent="0.25">
      <c r="A20" s="78"/>
      <c r="B20" s="2"/>
      <c r="C20" s="128" t="s">
        <v>102</v>
      </c>
      <c r="D20" s="6"/>
      <c r="E20" s="290" t="s">
        <v>57</v>
      </c>
      <c r="F20" s="290"/>
      <c r="G20" s="290"/>
      <c r="H20" s="6"/>
      <c r="I20" s="79"/>
    </row>
    <row r="21" spans="1:9" ht="16.5" customHeight="1" x14ac:dyDescent="0.25">
      <c r="A21" s="78"/>
      <c r="B21" s="2"/>
      <c r="C21" s="22" t="s">
        <v>56</v>
      </c>
      <c r="D21" s="293"/>
      <c r="E21" s="293"/>
      <c r="F21" s="293"/>
      <c r="G21" s="293"/>
      <c r="H21" s="293"/>
      <c r="I21" s="79"/>
    </row>
    <row r="22" spans="1:9" ht="60" customHeight="1" x14ac:dyDescent="0.25">
      <c r="A22" s="78"/>
      <c r="B22" s="2"/>
      <c r="C22" s="178"/>
      <c r="D22" s="2"/>
      <c r="E22" s="365"/>
      <c r="F22" s="365"/>
      <c r="G22" s="365"/>
      <c r="H22" s="6"/>
      <c r="I22" s="79"/>
    </row>
    <row r="23" spans="1:9" ht="16.5" customHeight="1" x14ac:dyDescent="0.25">
      <c r="A23" s="78"/>
      <c r="B23" s="2"/>
      <c r="C23" s="128" t="s">
        <v>103</v>
      </c>
      <c r="D23" s="6"/>
      <c r="E23" s="290" t="s">
        <v>57</v>
      </c>
      <c r="F23" s="290"/>
      <c r="G23" s="290"/>
      <c r="H23" s="6"/>
      <c r="I23" s="79"/>
    </row>
    <row r="24" spans="1:9" ht="16.5" customHeight="1" x14ac:dyDescent="0.25">
      <c r="A24" s="78"/>
      <c r="B24" s="6"/>
      <c r="C24" s="22" t="s">
        <v>56</v>
      </c>
      <c r="D24" s="6"/>
      <c r="E24" s="6"/>
      <c r="F24" s="6"/>
      <c r="G24" s="6"/>
      <c r="H24" s="6"/>
      <c r="I24" s="79"/>
    </row>
    <row r="25" spans="1:9" s="7" customFormat="1" ht="15.75" x14ac:dyDescent="0.25">
      <c r="A25" s="82"/>
      <c r="B25" s="290"/>
      <c r="C25" s="290"/>
      <c r="D25" s="290"/>
      <c r="E25" s="290"/>
      <c r="F25" s="290"/>
      <c r="G25" s="290"/>
      <c r="H25" s="290"/>
      <c r="I25" s="83"/>
    </row>
    <row r="26" spans="1:9" ht="6" customHeight="1" thickBot="1" x14ac:dyDescent="0.3">
      <c r="A26" s="85"/>
      <c r="B26" s="364"/>
      <c r="C26" s="364"/>
      <c r="D26" s="364"/>
      <c r="E26" s="364"/>
      <c r="F26" s="364"/>
      <c r="G26" s="364"/>
      <c r="H26" s="364"/>
      <c r="I26" s="86"/>
    </row>
    <row r="27" spans="1:9" ht="13.5" thickTop="1" x14ac:dyDescent="0.2"/>
  </sheetData>
  <mergeCells count="20">
    <mergeCell ref="A1:I1"/>
    <mergeCell ref="E16:G16"/>
    <mergeCell ref="E13:G13"/>
    <mergeCell ref="E14:G14"/>
    <mergeCell ref="E15:G15"/>
    <mergeCell ref="C2:H2"/>
    <mergeCell ref="B3:I3"/>
    <mergeCell ref="B4:H4"/>
    <mergeCell ref="B12:H12"/>
    <mergeCell ref="A5:I5"/>
    <mergeCell ref="E19:G19"/>
    <mergeCell ref="B6:H10"/>
    <mergeCell ref="B17:H17"/>
    <mergeCell ref="B11:H11"/>
    <mergeCell ref="B26:H26"/>
    <mergeCell ref="E22:G22"/>
    <mergeCell ref="E23:G23"/>
    <mergeCell ref="D21:H21"/>
    <mergeCell ref="B25:H25"/>
    <mergeCell ref="E20:G20"/>
  </mergeCells>
  <phoneticPr fontId="2" type="noConversion"/>
  <printOptions horizontalCentered="1"/>
  <pageMargins left="0.5" right="0.5" top="0.75" bottom="0.5" header="0.25" footer="0.25"/>
  <pageSetup scale="94" orientation="portrait" blackAndWhite="1" r:id="rId1"/>
  <headerFooter alignWithMargins="0">
    <oddHeader>&amp;L&amp;"Times New Roman,Regular"&amp;12Public Disclosure of Proposed Collective Bargaining Agreement
Page 8</oddHeader>
    <oddFooter>&amp;CPage 8&amp;RRevised February 22, 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1"/>
  <sheetViews>
    <sheetView zoomScaleNormal="100" workbookViewId="0">
      <selection activeCell="C7" sqref="C7"/>
    </sheetView>
  </sheetViews>
  <sheetFormatPr defaultRowHeight="12.75" zeroHeight="1" x14ac:dyDescent="0.2"/>
  <cols>
    <col min="1" max="1" width="1.7109375" customWidth="1"/>
    <col min="2" max="2" width="3.7109375" customWidth="1"/>
    <col min="3" max="3" width="52.42578125" customWidth="1"/>
    <col min="4" max="4" width="12.7109375" style="1" customWidth="1"/>
    <col min="5" max="5" width="27.7109375" customWidth="1"/>
    <col min="6" max="6" width="3.7109375" customWidth="1"/>
    <col min="7" max="7" width="1.7109375" customWidth="1"/>
    <col min="9" max="256" width="0" hidden="1" customWidth="1"/>
  </cols>
  <sheetData>
    <row r="1" spans="1:7" x14ac:dyDescent="0.2">
      <c r="A1" s="292"/>
      <c r="B1" s="292"/>
      <c r="C1" s="292"/>
      <c r="D1" s="292"/>
      <c r="E1" s="292"/>
      <c r="F1" s="292"/>
      <c r="G1" s="292"/>
    </row>
    <row r="2" spans="1:7" ht="22.5" customHeight="1" x14ac:dyDescent="0.25">
      <c r="B2" s="319" t="s">
        <v>124</v>
      </c>
      <c r="C2" s="319"/>
      <c r="D2" s="319"/>
      <c r="E2" s="319"/>
      <c r="F2" s="319"/>
      <c r="G2" s="319"/>
    </row>
    <row r="3" spans="1:7" ht="24" customHeight="1" x14ac:dyDescent="0.2">
      <c r="A3" s="292"/>
      <c r="B3" s="292"/>
      <c r="C3" s="292"/>
      <c r="D3" s="292"/>
      <c r="E3" s="292"/>
      <c r="F3" s="292"/>
      <c r="G3" s="292"/>
    </row>
    <row r="4" spans="1:7" ht="45.75" customHeight="1" x14ac:dyDescent="0.25">
      <c r="B4" s="372" t="s">
        <v>60</v>
      </c>
      <c r="C4" s="372"/>
      <c r="D4" s="372"/>
      <c r="E4" s="372"/>
      <c r="F4" s="372"/>
    </row>
    <row r="5" spans="1:7" ht="21" customHeight="1" thickBot="1" x14ac:dyDescent="0.25">
      <c r="A5" s="374"/>
      <c r="B5" s="374"/>
      <c r="C5" s="374"/>
      <c r="D5" s="374"/>
      <c r="E5" s="374"/>
      <c r="F5" s="374"/>
      <c r="G5" s="374"/>
    </row>
    <row r="6" spans="1:7" ht="69" customHeight="1" thickTop="1" x14ac:dyDescent="0.25">
      <c r="A6" s="76"/>
      <c r="B6" s="377" t="s">
        <v>111</v>
      </c>
      <c r="C6" s="377"/>
      <c r="D6" s="377"/>
      <c r="E6" s="377"/>
      <c r="F6" s="377"/>
      <c r="G6" s="77"/>
    </row>
    <row r="7" spans="1:7" ht="60" customHeight="1" x14ac:dyDescent="0.25">
      <c r="A7" s="78"/>
      <c r="B7" s="2"/>
      <c r="C7" s="177"/>
      <c r="D7" s="2"/>
      <c r="E7" s="179"/>
      <c r="F7" s="6"/>
      <c r="G7" s="79"/>
    </row>
    <row r="8" spans="1:7" ht="16.5" customHeight="1" x14ac:dyDescent="0.25">
      <c r="A8" s="78"/>
      <c r="B8" s="2"/>
      <c r="C8" s="128" t="s">
        <v>55</v>
      </c>
      <c r="D8" s="6"/>
      <c r="E8" s="22" t="s">
        <v>57</v>
      </c>
      <c r="F8" s="6"/>
      <c r="G8" s="79"/>
    </row>
    <row r="9" spans="1:7" ht="16.5" customHeight="1" x14ac:dyDescent="0.25">
      <c r="A9" s="78"/>
      <c r="B9" s="2"/>
      <c r="C9" s="22" t="s">
        <v>56</v>
      </c>
      <c r="D9" s="293"/>
      <c r="E9" s="293"/>
      <c r="F9" s="293"/>
      <c r="G9" s="79"/>
    </row>
    <row r="10" spans="1:7" ht="60" customHeight="1" x14ac:dyDescent="0.25">
      <c r="A10" s="78"/>
      <c r="B10" s="2"/>
      <c r="C10" s="178"/>
      <c r="D10" s="2"/>
      <c r="E10" s="180"/>
      <c r="F10" s="6"/>
      <c r="G10" s="79"/>
    </row>
    <row r="11" spans="1:7" ht="16.5" customHeight="1" x14ac:dyDescent="0.25">
      <c r="A11" s="78"/>
      <c r="B11" s="2"/>
      <c r="C11" s="128" t="s">
        <v>136</v>
      </c>
      <c r="D11" s="6"/>
      <c r="E11" s="22" t="s">
        <v>57</v>
      </c>
      <c r="F11" s="6"/>
      <c r="G11" s="79"/>
    </row>
    <row r="12" spans="1:7" ht="15.75" x14ac:dyDescent="0.25">
      <c r="A12" s="78"/>
      <c r="B12" s="2"/>
      <c r="C12" s="22" t="s">
        <v>56</v>
      </c>
      <c r="D12" s="293"/>
      <c r="E12" s="293"/>
      <c r="F12" s="293"/>
      <c r="G12" s="79"/>
    </row>
    <row r="13" spans="1:7" s="8" customFormat="1" ht="60" customHeight="1" x14ac:dyDescent="0.25">
      <c r="A13" s="80"/>
      <c r="B13" s="375"/>
      <c r="C13" s="378"/>
      <c r="D13" s="378"/>
      <c r="E13" s="378"/>
      <c r="F13" s="378"/>
      <c r="G13" s="81"/>
    </row>
    <row r="14" spans="1:7" s="8" customFormat="1" ht="27" customHeight="1" x14ac:dyDescent="0.25">
      <c r="A14" s="80"/>
      <c r="B14" s="375"/>
      <c r="C14" s="375"/>
      <c r="D14" s="375"/>
      <c r="E14" s="375"/>
      <c r="F14" s="375"/>
      <c r="G14" s="81"/>
    </row>
    <row r="15" spans="1:7" s="8" customFormat="1" ht="27" customHeight="1" x14ac:dyDescent="0.25">
      <c r="A15" s="80"/>
      <c r="B15" s="375"/>
      <c r="C15" s="375"/>
      <c r="D15" s="375"/>
      <c r="E15" s="375"/>
      <c r="F15" s="375"/>
      <c r="G15" s="81"/>
    </row>
    <row r="16" spans="1:7" s="7" customFormat="1" ht="15.75" x14ac:dyDescent="0.25">
      <c r="A16" s="82"/>
      <c r="B16" s="290"/>
      <c r="C16" s="290"/>
      <c r="D16" s="290"/>
      <c r="E16" s="290"/>
      <c r="F16" s="290"/>
      <c r="G16" s="83"/>
    </row>
    <row r="17" spans="1:7" s="7" customFormat="1" ht="60" customHeight="1" x14ac:dyDescent="0.25">
      <c r="A17" s="82"/>
      <c r="B17" s="84"/>
      <c r="C17" s="177"/>
      <c r="D17" s="22"/>
      <c r="E17" s="179"/>
      <c r="F17" s="84"/>
      <c r="G17" s="83"/>
    </row>
    <row r="18" spans="1:7" ht="16.5" customHeight="1" x14ac:dyDescent="0.25">
      <c r="A18" s="78"/>
      <c r="B18" s="2"/>
      <c r="C18" s="128" t="s">
        <v>58</v>
      </c>
      <c r="D18" s="6"/>
      <c r="E18" s="128" t="s">
        <v>59</v>
      </c>
      <c r="F18" s="2"/>
      <c r="G18" s="79"/>
    </row>
    <row r="19" spans="1:7" ht="16.5" customHeight="1" x14ac:dyDescent="0.25">
      <c r="A19" s="78"/>
      <c r="B19" s="2"/>
      <c r="C19" s="22"/>
      <c r="D19" s="293"/>
      <c r="E19" s="293"/>
      <c r="F19" s="293"/>
      <c r="G19" s="79"/>
    </row>
    <row r="20" spans="1:7" ht="6" customHeight="1" thickBot="1" x14ac:dyDescent="0.3">
      <c r="A20" s="85"/>
      <c r="B20" s="364"/>
      <c r="C20" s="364"/>
      <c r="D20" s="364"/>
      <c r="E20" s="364"/>
      <c r="F20" s="364"/>
      <c r="G20" s="86"/>
    </row>
    <row r="21" spans="1:7" ht="45" customHeight="1" thickTop="1" x14ac:dyDescent="0.25">
      <c r="B21" s="376"/>
      <c r="C21" s="377"/>
      <c r="D21" s="377"/>
      <c r="E21" s="377"/>
      <c r="F21" s="377"/>
    </row>
  </sheetData>
  <mergeCells count="15">
    <mergeCell ref="A1:G1"/>
    <mergeCell ref="B2:G2"/>
    <mergeCell ref="A3:G3"/>
    <mergeCell ref="B13:F13"/>
    <mergeCell ref="D9:F9"/>
    <mergeCell ref="B4:F4"/>
    <mergeCell ref="A5:G5"/>
    <mergeCell ref="B6:F6"/>
    <mergeCell ref="D12:F12"/>
    <mergeCell ref="B14:F14"/>
    <mergeCell ref="B15:F15"/>
    <mergeCell ref="B20:F20"/>
    <mergeCell ref="B21:F21"/>
    <mergeCell ref="B16:F16"/>
    <mergeCell ref="D19:F19"/>
  </mergeCells>
  <phoneticPr fontId="2" type="noConversion"/>
  <printOptions horizontalCentered="1"/>
  <pageMargins left="0.5" right="0.5" top="0.75" bottom="0.5" header="0.25" footer="0.25"/>
  <pageSetup scale="94" orientation="portrait" blackAndWhite="1" r:id="rId1"/>
  <headerFooter alignWithMargins="0">
    <oddHeader>&amp;L&amp;"Times New Roman,Regular"&amp;12Public Disclosure of Proposed Collective Bargaining Agreement
Page 9</oddHeader>
    <oddFooter>&amp;CPage 9&amp;RRevised February 22,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8"/>
  <sheetViews>
    <sheetView workbookViewId="0">
      <selection activeCell="B18" sqref="B18:B19"/>
    </sheetView>
  </sheetViews>
  <sheetFormatPr defaultRowHeight="12.75" x14ac:dyDescent="0.2"/>
  <cols>
    <col min="1" max="1" width="8.7109375" bestFit="1" customWidth="1"/>
    <col min="2" max="2" width="60.42578125" customWidth="1"/>
    <col min="3" max="3" width="43.42578125" bestFit="1" customWidth="1"/>
    <col min="4" max="4" width="66.140625" bestFit="1" customWidth="1"/>
    <col min="5" max="5" width="10.28515625" bestFit="1" customWidth="1"/>
  </cols>
  <sheetData>
    <row r="1" spans="1:5" ht="56.25" x14ac:dyDescent="0.3">
      <c r="A1" s="151" t="s">
        <v>175</v>
      </c>
      <c r="C1" s="152" t="s">
        <v>176</v>
      </c>
      <c r="D1" s="152" t="s">
        <v>177</v>
      </c>
      <c r="E1" s="151" t="s">
        <v>178</v>
      </c>
    </row>
    <row r="2" spans="1:5" x14ac:dyDescent="0.2">
      <c r="A2" s="153" t="s">
        <v>179</v>
      </c>
      <c r="B2" t="s">
        <v>315</v>
      </c>
      <c r="C2" s="155" t="s">
        <v>317</v>
      </c>
      <c r="D2" t="s">
        <v>180</v>
      </c>
      <c r="E2" t="s">
        <v>181</v>
      </c>
    </row>
    <row r="3" spans="1:5" x14ac:dyDescent="0.2">
      <c r="A3" s="153" t="s">
        <v>179</v>
      </c>
      <c r="B3" t="s">
        <v>316</v>
      </c>
      <c r="C3" s="155" t="s">
        <v>317</v>
      </c>
      <c r="D3" t="s">
        <v>182</v>
      </c>
      <c r="E3" t="s">
        <v>183</v>
      </c>
    </row>
    <row r="4" spans="1:5" x14ac:dyDescent="0.2">
      <c r="A4" s="153" t="s">
        <v>184</v>
      </c>
      <c r="B4" t="s">
        <v>247</v>
      </c>
      <c r="C4" s="155" t="s">
        <v>149</v>
      </c>
      <c r="D4" t="s">
        <v>185</v>
      </c>
      <c r="E4" t="s">
        <v>181</v>
      </c>
    </row>
    <row r="5" spans="1:5" x14ac:dyDescent="0.2">
      <c r="A5" s="153" t="s">
        <v>184</v>
      </c>
      <c r="B5" t="s">
        <v>248</v>
      </c>
      <c r="C5" s="155" t="s">
        <v>149</v>
      </c>
      <c r="D5" t="s">
        <v>186</v>
      </c>
      <c r="E5" t="s">
        <v>183</v>
      </c>
    </row>
    <row r="6" spans="1:5" x14ac:dyDescent="0.2">
      <c r="A6" s="154">
        <v>12</v>
      </c>
      <c r="B6" t="s">
        <v>249</v>
      </c>
      <c r="C6" s="155" t="s">
        <v>151</v>
      </c>
      <c r="D6" t="s">
        <v>187</v>
      </c>
      <c r="E6" t="s">
        <v>181</v>
      </c>
    </row>
    <row r="7" spans="1:5" x14ac:dyDescent="0.2">
      <c r="A7" s="154">
        <v>12</v>
      </c>
      <c r="B7" t="s">
        <v>250</v>
      </c>
      <c r="C7" s="155" t="s">
        <v>151</v>
      </c>
      <c r="D7" t="s">
        <v>188</v>
      </c>
      <c r="E7" t="s">
        <v>183</v>
      </c>
    </row>
    <row r="8" spans="1:5" x14ac:dyDescent="0.2">
      <c r="A8" s="154">
        <v>16</v>
      </c>
      <c r="B8" t="s">
        <v>251</v>
      </c>
      <c r="C8" s="155" t="s">
        <v>152</v>
      </c>
      <c r="D8" t="s">
        <v>189</v>
      </c>
      <c r="E8" t="s">
        <v>181</v>
      </c>
    </row>
    <row r="9" spans="1:5" x14ac:dyDescent="0.2">
      <c r="A9" s="154">
        <v>16</v>
      </c>
      <c r="B9" t="s">
        <v>252</v>
      </c>
      <c r="C9" s="155" t="s">
        <v>152</v>
      </c>
      <c r="D9" t="s">
        <v>190</v>
      </c>
      <c r="E9" t="s">
        <v>183</v>
      </c>
    </row>
    <row r="10" spans="1:5" x14ac:dyDescent="0.2">
      <c r="A10" s="154">
        <v>20</v>
      </c>
      <c r="B10" t="s">
        <v>253</v>
      </c>
      <c r="C10" s="155" t="s">
        <v>153</v>
      </c>
      <c r="D10" t="s">
        <v>191</v>
      </c>
      <c r="E10" t="s">
        <v>181</v>
      </c>
    </row>
    <row r="11" spans="1:5" x14ac:dyDescent="0.2">
      <c r="A11" s="154">
        <v>20</v>
      </c>
      <c r="B11" t="s">
        <v>254</v>
      </c>
      <c r="C11" s="155" t="s">
        <v>153</v>
      </c>
      <c r="D11" t="s">
        <v>192</v>
      </c>
      <c r="E11" t="s">
        <v>183</v>
      </c>
    </row>
    <row r="12" spans="1:5" x14ac:dyDescent="0.2">
      <c r="A12" s="154">
        <v>22</v>
      </c>
      <c r="B12" t="s">
        <v>255</v>
      </c>
      <c r="C12" s="155" t="s">
        <v>154</v>
      </c>
      <c r="D12" t="s">
        <v>193</v>
      </c>
      <c r="E12" t="s">
        <v>181</v>
      </c>
    </row>
    <row r="13" spans="1:5" x14ac:dyDescent="0.2">
      <c r="A13" s="154">
        <v>22</v>
      </c>
      <c r="B13" t="s">
        <v>256</v>
      </c>
      <c r="C13" s="155" t="s">
        <v>154</v>
      </c>
      <c r="D13" t="s">
        <v>194</v>
      </c>
      <c r="E13" t="s">
        <v>183</v>
      </c>
    </row>
    <row r="14" spans="1:5" x14ac:dyDescent="0.2">
      <c r="A14" s="154">
        <v>28</v>
      </c>
      <c r="B14" t="s">
        <v>257</v>
      </c>
      <c r="C14" s="155" t="s">
        <v>157</v>
      </c>
      <c r="D14" t="s">
        <v>195</v>
      </c>
      <c r="E14" t="s">
        <v>181</v>
      </c>
    </row>
    <row r="15" spans="1:5" x14ac:dyDescent="0.2">
      <c r="A15" s="154">
        <v>28</v>
      </c>
      <c r="B15" t="s">
        <v>258</v>
      </c>
      <c r="C15" s="155" t="s">
        <v>157</v>
      </c>
      <c r="D15" t="s">
        <v>196</v>
      </c>
      <c r="E15" t="s">
        <v>183</v>
      </c>
    </row>
    <row r="16" spans="1:5" x14ac:dyDescent="0.2">
      <c r="A16" s="154">
        <v>30</v>
      </c>
      <c r="B16" t="s">
        <v>259</v>
      </c>
      <c r="C16" s="155" t="s">
        <v>160</v>
      </c>
      <c r="D16" t="s">
        <v>197</v>
      </c>
      <c r="E16" t="s">
        <v>181</v>
      </c>
    </row>
    <row r="17" spans="1:5" x14ac:dyDescent="0.2">
      <c r="A17" s="154">
        <v>30</v>
      </c>
      <c r="B17" t="s">
        <v>260</v>
      </c>
      <c r="C17" s="155" t="s">
        <v>160</v>
      </c>
      <c r="D17" t="s">
        <v>198</v>
      </c>
      <c r="E17" t="s">
        <v>183</v>
      </c>
    </row>
    <row r="18" spans="1:5" x14ac:dyDescent="0.2">
      <c r="A18" s="154">
        <v>99</v>
      </c>
      <c r="B18" t="s">
        <v>336</v>
      </c>
      <c r="C18" t="s">
        <v>337</v>
      </c>
      <c r="D18" t="s">
        <v>338</v>
      </c>
      <c r="E18" t="s">
        <v>183</v>
      </c>
    </row>
    <row r="19" spans="1:5" x14ac:dyDescent="0.2">
      <c r="A19" s="154">
        <v>99</v>
      </c>
      <c r="B19" t="s">
        <v>339</v>
      </c>
      <c r="C19" t="s">
        <v>337</v>
      </c>
      <c r="D19" t="s">
        <v>340</v>
      </c>
      <c r="E19" t="s">
        <v>181</v>
      </c>
    </row>
    <row r="20" spans="1:5" x14ac:dyDescent="0.2">
      <c r="A20" s="154">
        <v>34</v>
      </c>
      <c r="B20" t="s">
        <v>261</v>
      </c>
      <c r="C20" s="155" t="s">
        <v>163</v>
      </c>
      <c r="D20" t="s">
        <v>199</v>
      </c>
      <c r="E20" t="s">
        <v>181</v>
      </c>
    </row>
    <row r="21" spans="1:5" x14ac:dyDescent="0.2">
      <c r="A21" s="154">
        <v>34</v>
      </c>
      <c r="B21" t="s">
        <v>262</v>
      </c>
      <c r="C21" s="155" t="s">
        <v>163</v>
      </c>
      <c r="D21" t="s">
        <v>200</v>
      </c>
      <c r="E21" t="s">
        <v>183</v>
      </c>
    </row>
    <row r="22" spans="1:5" x14ac:dyDescent="0.2">
      <c r="A22" s="154">
        <v>38</v>
      </c>
      <c r="B22" t="s">
        <v>263</v>
      </c>
      <c r="C22" s="155" t="s">
        <v>165</v>
      </c>
      <c r="D22" t="s">
        <v>201</v>
      </c>
      <c r="E22" t="s">
        <v>181</v>
      </c>
    </row>
    <row r="23" spans="1:5" x14ac:dyDescent="0.2">
      <c r="A23" s="154">
        <v>38</v>
      </c>
      <c r="B23" t="s">
        <v>264</v>
      </c>
      <c r="C23" s="155" t="s">
        <v>165</v>
      </c>
      <c r="D23" t="s">
        <v>202</v>
      </c>
      <c r="E23" t="s">
        <v>183</v>
      </c>
    </row>
    <row r="24" spans="1:5" x14ac:dyDescent="0.2">
      <c r="A24" s="154">
        <v>52</v>
      </c>
      <c r="B24" t="s">
        <v>265</v>
      </c>
      <c r="C24" s="155" t="s">
        <v>169</v>
      </c>
      <c r="D24" t="s">
        <v>203</v>
      </c>
      <c r="E24" t="s">
        <v>181</v>
      </c>
    </row>
    <row r="25" spans="1:5" x14ac:dyDescent="0.2">
      <c r="A25" s="154">
        <v>52</v>
      </c>
      <c r="B25" t="s">
        <v>266</v>
      </c>
      <c r="C25" s="155" t="s">
        <v>169</v>
      </c>
      <c r="D25" t="s">
        <v>204</v>
      </c>
      <c r="E25" t="s">
        <v>183</v>
      </c>
    </row>
    <row r="26" spans="1:5" x14ac:dyDescent="0.2">
      <c r="A26" s="154">
        <v>60</v>
      </c>
      <c r="B26" t="s">
        <v>267</v>
      </c>
      <c r="C26" s="155" t="s">
        <v>171</v>
      </c>
      <c r="D26" t="s">
        <v>205</v>
      </c>
      <c r="E26" t="s">
        <v>181</v>
      </c>
    </row>
    <row r="27" spans="1:5" x14ac:dyDescent="0.2">
      <c r="A27" s="154">
        <v>60</v>
      </c>
      <c r="B27" t="s">
        <v>268</v>
      </c>
      <c r="C27" s="155" t="s">
        <v>171</v>
      </c>
      <c r="D27" t="s">
        <v>206</v>
      </c>
      <c r="E27" t="s">
        <v>183</v>
      </c>
    </row>
    <row r="28" spans="1:5" x14ac:dyDescent="0.2">
      <c r="A28" s="154">
        <v>64</v>
      </c>
      <c r="B28" t="s">
        <v>269</v>
      </c>
      <c r="C28" s="155" t="s">
        <v>148</v>
      </c>
      <c r="D28" t="s">
        <v>207</v>
      </c>
      <c r="E28" t="s">
        <v>181</v>
      </c>
    </row>
    <row r="29" spans="1:5" x14ac:dyDescent="0.2">
      <c r="A29" s="154">
        <v>64</v>
      </c>
      <c r="B29" t="s">
        <v>270</v>
      </c>
      <c r="C29" s="155" t="s">
        <v>148</v>
      </c>
      <c r="D29" t="s">
        <v>208</v>
      </c>
      <c r="E29" t="s">
        <v>183</v>
      </c>
    </row>
    <row r="30" spans="1:5" x14ac:dyDescent="0.2">
      <c r="A30" s="154">
        <v>64</v>
      </c>
      <c r="B30" t="s">
        <v>341</v>
      </c>
      <c r="C30" s="155" t="s">
        <v>148</v>
      </c>
      <c r="D30" t="s">
        <v>342</v>
      </c>
      <c r="E30" t="s">
        <v>183</v>
      </c>
    </row>
    <row r="31" spans="1:5" x14ac:dyDescent="0.2">
      <c r="A31" s="154">
        <v>64</v>
      </c>
      <c r="B31" t="s">
        <v>271</v>
      </c>
      <c r="C31" s="155" t="s">
        <v>148</v>
      </c>
      <c r="D31" t="s">
        <v>209</v>
      </c>
      <c r="E31" t="s">
        <v>181</v>
      </c>
    </row>
    <row r="32" spans="1:5" x14ac:dyDescent="0.2">
      <c r="A32" s="154">
        <v>64</v>
      </c>
      <c r="B32" t="s">
        <v>313</v>
      </c>
      <c r="C32" s="155" t="s">
        <v>148</v>
      </c>
      <c r="D32" t="s">
        <v>318</v>
      </c>
      <c r="E32" t="s">
        <v>319</v>
      </c>
    </row>
    <row r="33" spans="1:5" x14ac:dyDescent="0.2">
      <c r="A33" s="154">
        <v>70</v>
      </c>
      <c r="B33" t="s">
        <v>272</v>
      </c>
      <c r="C33" s="155" t="s">
        <v>155</v>
      </c>
      <c r="D33" t="s">
        <v>210</v>
      </c>
      <c r="E33" t="s">
        <v>181</v>
      </c>
    </row>
    <row r="34" spans="1:5" x14ac:dyDescent="0.2">
      <c r="A34" s="154">
        <v>70</v>
      </c>
      <c r="B34" t="s">
        <v>273</v>
      </c>
      <c r="C34" s="155" t="s">
        <v>155</v>
      </c>
      <c r="D34" t="s">
        <v>211</v>
      </c>
      <c r="E34" t="s">
        <v>183</v>
      </c>
    </row>
    <row r="35" spans="1:5" x14ac:dyDescent="0.2">
      <c r="A35" s="154">
        <v>74</v>
      </c>
      <c r="B35" t="s">
        <v>274</v>
      </c>
      <c r="C35" s="155" t="s">
        <v>158</v>
      </c>
      <c r="D35" t="s">
        <v>212</v>
      </c>
      <c r="E35" t="s">
        <v>181</v>
      </c>
    </row>
    <row r="36" spans="1:5" x14ac:dyDescent="0.2">
      <c r="A36" s="154">
        <v>74</v>
      </c>
      <c r="B36" t="s">
        <v>275</v>
      </c>
      <c r="C36" s="155" t="s">
        <v>158</v>
      </c>
      <c r="D36" t="s">
        <v>213</v>
      </c>
      <c r="E36" t="s">
        <v>181</v>
      </c>
    </row>
    <row r="37" spans="1:5" x14ac:dyDescent="0.2">
      <c r="A37" s="154">
        <v>74</v>
      </c>
      <c r="B37" t="s">
        <v>276</v>
      </c>
      <c r="C37" s="155" t="s">
        <v>158</v>
      </c>
      <c r="D37" t="s">
        <v>214</v>
      </c>
      <c r="E37" t="s">
        <v>183</v>
      </c>
    </row>
    <row r="38" spans="1:5" x14ac:dyDescent="0.2">
      <c r="A38" s="154">
        <v>66</v>
      </c>
      <c r="B38" t="s">
        <v>277</v>
      </c>
      <c r="C38" s="155" t="s">
        <v>245</v>
      </c>
      <c r="D38" t="s">
        <v>215</v>
      </c>
      <c r="E38" t="s">
        <v>181</v>
      </c>
    </row>
    <row r="39" spans="1:5" x14ac:dyDescent="0.2">
      <c r="A39" s="154">
        <v>66</v>
      </c>
      <c r="B39" t="s">
        <v>278</v>
      </c>
      <c r="C39" s="155" t="s">
        <v>245</v>
      </c>
      <c r="D39" t="s">
        <v>216</v>
      </c>
      <c r="E39" t="s">
        <v>183</v>
      </c>
    </row>
    <row r="40" spans="1:5" x14ac:dyDescent="0.2">
      <c r="A40" s="154">
        <v>68</v>
      </c>
      <c r="B40" t="s">
        <v>279</v>
      </c>
      <c r="C40" s="155" t="s">
        <v>150</v>
      </c>
      <c r="D40" t="s">
        <v>217</v>
      </c>
      <c r="E40" t="s">
        <v>181</v>
      </c>
    </row>
    <row r="41" spans="1:5" x14ac:dyDescent="0.2">
      <c r="A41" s="154">
        <v>68</v>
      </c>
      <c r="B41" t="s">
        <v>280</v>
      </c>
      <c r="C41" t="s">
        <v>150</v>
      </c>
      <c r="D41" t="s">
        <v>218</v>
      </c>
      <c r="E41" t="s">
        <v>183</v>
      </c>
    </row>
    <row r="42" spans="1:5" x14ac:dyDescent="0.2">
      <c r="A42" s="154">
        <v>68</v>
      </c>
      <c r="B42" t="s">
        <v>281</v>
      </c>
      <c r="C42" t="s">
        <v>150</v>
      </c>
      <c r="D42" t="s">
        <v>219</v>
      </c>
      <c r="E42" t="s">
        <v>183</v>
      </c>
    </row>
    <row r="43" spans="1:5" x14ac:dyDescent="0.2">
      <c r="A43" s="154">
        <v>72</v>
      </c>
      <c r="B43" t="s">
        <v>282</v>
      </c>
      <c r="C43" t="s">
        <v>156</v>
      </c>
      <c r="D43" t="s">
        <v>220</v>
      </c>
      <c r="E43" t="s">
        <v>181</v>
      </c>
    </row>
    <row r="44" spans="1:5" x14ac:dyDescent="0.2">
      <c r="A44" s="154">
        <v>72</v>
      </c>
      <c r="B44" t="s">
        <v>283</v>
      </c>
      <c r="C44" t="s">
        <v>156</v>
      </c>
      <c r="D44" t="s">
        <v>221</v>
      </c>
      <c r="E44" t="s">
        <v>183</v>
      </c>
    </row>
    <row r="45" spans="1:5" x14ac:dyDescent="0.2">
      <c r="A45" s="154">
        <v>72</v>
      </c>
      <c r="B45" t="s">
        <v>284</v>
      </c>
      <c r="C45" t="s">
        <v>156</v>
      </c>
      <c r="D45" t="s">
        <v>222</v>
      </c>
      <c r="E45" t="s">
        <v>183</v>
      </c>
    </row>
    <row r="46" spans="1:5" x14ac:dyDescent="0.2">
      <c r="A46" s="154">
        <v>72</v>
      </c>
      <c r="B46" t="s">
        <v>285</v>
      </c>
      <c r="C46" t="s">
        <v>156</v>
      </c>
      <c r="D46" t="s">
        <v>223</v>
      </c>
      <c r="E46" t="s">
        <v>181</v>
      </c>
    </row>
    <row r="47" spans="1:5" x14ac:dyDescent="0.2">
      <c r="A47" s="154">
        <v>75</v>
      </c>
      <c r="B47" t="s">
        <v>286</v>
      </c>
      <c r="C47" t="s">
        <v>159</v>
      </c>
      <c r="D47" t="s">
        <v>224</v>
      </c>
      <c r="E47" t="s">
        <v>181</v>
      </c>
    </row>
    <row r="48" spans="1:5" x14ac:dyDescent="0.2">
      <c r="A48" s="154">
        <v>75</v>
      </c>
      <c r="B48" t="s">
        <v>287</v>
      </c>
      <c r="C48" t="s">
        <v>159</v>
      </c>
      <c r="D48" t="s">
        <v>225</v>
      </c>
      <c r="E48" t="s">
        <v>183</v>
      </c>
    </row>
    <row r="49" spans="1:5" x14ac:dyDescent="0.2">
      <c r="A49" s="154">
        <v>75</v>
      </c>
      <c r="B49" t="s">
        <v>288</v>
      </c>
      <c r="C49" t="s">
        <v>159</v>
      </c>
      <c r="D49" t="s">
        <v>226</v>
      </c>
      <c r="E49" t="s">
        <v>183</v>
      </c>
    </row>
    <row r="50" spans="1:5" x14ac:dyDescent="0.2">
      <c r="A50" s="154">
        <v>76</v>
      </c>
      <c r="B50" t="s">
        <v>289</v>
      </c>
      <c r="C50" t="s">
        <v>161</v>
      </c>
      <c r="D50" t="s">
        <v>227</v>
      </c>
      <c r="E50" t="s">
        <v>181</v>
      </c>
    </row>
    <row r="51" spans="1:5" x14ac:dyDescent="0.2">
      <c r="A51" s="154">
        <v>76</v>
      </c>
      <c r="B51" t="s">
        <v>290</v>
      </c>
      <c r="C51" t="s">
        <v>161</v>
      </c>
      <c r="D51" t="s">
        <v>228</v>
      </c>
      <c r="E51" t="s">
        <v>183</v>
      </c>
    </row>
    <row r="52" spans="1:5" x14ac:dyDescent="0.2">
      <c r="A52" s="154">
        <v>77</v>
      </c>
      <c r="B52" t="s">
        <v>291</v>
      </c>
      <c r="C52" t="s">
        <v>162</v>
      </c>
      <c r="D52" t="s">
        <v>229</v>
      </c>
      <c r="E52" t="s">
        <v>181</v>
      </c>
    </row>
    <row r="53" spans="1:5" x14ac:dyDescent="0.2">
      <c r="A53" s="154">
        <v>77</v>
      </c>
      <c r="B53" t="s">
        <v>292</v>
      </c>
      <c r="C53" t="s">
        <v>162</v>
      </c>
      <c r="D53" t="s">
        <v>230</v>
      </c>
      <c r="E53" t="s">
        <v>183</v>
      </c>
    </row>
    <row r="54" spans="1:5" x14ac:dyDescent="0.2">
      <c r="A54" s="154">
        <v>78</v>
      </c>
      <c r="B54" t="s">
        <v>293</v>
      </c>
      <c r="C54" t="s">
        <v>164</v>
      </c>
      <c r="D54" t="s">
        <v>231</v>
      </c>
      <c r="E54" t="s">
        <v>181</v>
      </c>
    </row>
    <row r="55" spans="1:5" x14ac:dyDescent="0.2">
      <c r="A55" s="154">
        <v>78</v>
      </c>
      <c r="B55" t="s">
        <v>294</v>
      </c>
      <c r="C55" t="s">
        <v>164</v>
      </c>
      <c r="D55" t="s">
        <v>232</v>
      </c>
      <c r="E55" t="s">
        <v>183</v>
      </c>
    </row>
    <row r="56" spans="1:5" x14ac:dyDescent="0.2">
      <c r="A56" s="154">
        <v>80</v>
      </c>
      <c r="B56" t="s">
        <v>295</v>
      </c>
      <c r="C56" t="s">
        <v>166</v>
      </c>
      <c r="D56" t="s">
        <v>233</v>
      </c>
      <c r="E56" t="s">
        <v>181</v>
      </c>
    </row>
    <row r="57" spans="1:5" x14ac:dyDescent="0.2">
      <c r="A57" s="154">
        <v>80</v>
      </c>
      <c r="B57" t="s">
        <v>296</v>
      </c>
      <c r="C57" t="s">
        <v>166</v>
      </c>
      <c r="D57" t="s">
        <v>234</v>
      </c>
      <c r="E57" t="s">
        <v>183</v>
      </c>
    </row>
    <row r="58" spans="1:5" x14ac:dyDescent="0.2">
      <c r="A58" s="154">
        <v>82</v>
      </c>
      <c r="B58" t="s">
        <v>297</v>
      </c>
      <c r="C58" t="s">
        <v>246</v>
      </c>
      <c r="D58" t="s">
        <v>235</v>
      </c>
      <c r="E58" t="s">
        <v>181</v>
      </c>
    </row>
    <row r="59" spans="1:5" x14ac:dyDescent="0.2">
      <c r="A59" s="154">
        <v>82</v>
      </c>
      <c r="B59" t="s">
        <v>298</v>
      </c>
      <c r="C59" t="s">
        <v>246</v>
      </c>
      <c r="D59" t="s">
        <v>236</v>
      </c>
      <c r="E59" t="s">
        <v>183</v>
      </c>
    </row>
    <row r="60" spans="1:5" x14ac:dyDescent="0.2">
      <c r="A60" s="154">
        <v>83</v>
      </c>
      <c r="B60" t="s">
        <v>299</v>
      </c>
      <c r="C60" t="s">
        <v>167</v>
      </c>
      <c r="D60" t="s">
        <v>237</v>
      </c>
      <c r="E60" t="s">
        <v>181</v>
      </c>
    </row>
    <row r="61" spans="1:5" x14ac:dyDescent="0.2">
      <c r="A61" s="154">
        <v>83</v>
      </c>
      <c r="B61" t="s">
        <v>300</v>
      </c>
      <c r="C61" t="s">
        <v>167</v>
      </c>
      <c r="D61" t="s">
        <v>238</v>
      </c>
      <c r="E61" t="s">
        <v>183</v>
      </c>
    </row>
    <row r="62" spans="1:5" x14ac:dyDescent="0.2">
      <c r="A62" s="154">
        <v>83</v>
      </c>
      <c r="B62" t="s">
        <v>301</v>
      </c>
      <c r="C62" t="s">
        <v>167</v>
      </c>
      <c r="D62" t="s">
        <v>239</v>
      </c>
      <c r="E62" t="s">
        <v>181</v>
      </c>
    </row>
    <row r="63" spans="1:5" x14ac:dyDescent="0.2">
      <c r="A63" s="154">
        <v>84</v>
      </c>
      <c r="B63" t="s">
        <v>302</v>
      </c>
      <c r="C63" t="s">
        <v>168</v>
      </c>
      <c r="D63" t="s">
        <v>240</v>
      </c>
      <c r="E63" t="s">
        <v>181</v>
      </c>
    </row>
    <row r="64" spans="1:5" x14ac:dyDescent="0.2">
      <c r="A64" s="154">
        <v>84</v>
      </c>
      <c r="B64" t="s">
        <v>303</v>
      </c>
      <c r="C64" t="s">
        <v>168</v>
      </c>
      <c r="D64" t="s">
        <v>241</v>
      </c>
      <c r="E64" t="s">
        <v>183</v>
      </c>
    </row>
    <row r="65" spans="1:5" x14ac:dyDescent="0.2">
      <c r="A65" s="154">
        <v>87</v>
      </c>
      <c r="B65" t="s">
        <v>304</v>
      </c>
      <c r="C65" t="s">
        <v>170</v>
      </c>
      <c r="D65" t="s">
        <v>242</v>
      </c>
      <c r="E65" t="s">
        <v>181</v>
      </c>
    </row>
    <row r="66" spans="1:5" x14ac:dyDescent="0.2">
      <c r="A66" s="154">
        <v>87</v>
      </c>
      <c r="B66" t="s">
        <v>305</v>
      </c>
      <c r="C66" t="s">
        <v>170</v>
      </c>
      <c r="D66" t="s">
        <v>243</v>
      </c>
      <c r="E66" t="s">
        <v>183</v>
      </c>
    </row>
    <row r="67" spans="1:5" x14ac:dyDescent="0.2">
      <c r="A67" s="154">
        <v>87</v>
      </c>
      <c r="B67" t="s">
        <v>306</v>
      </c>
      <c r="C67" t="s">
        <v>170</v>
      </c>
      <c r="D67" t="s">
        <v>244</v>
      </c>
      <c r="E67" t="s">
        <v>183</v>
      </c>
    </row>
    <row r="77" spans="1:5" x14ac:dyDescent="0.2">
      <c r="A77" s="167" t="s">
        <v>322</v>
      </c>
    </row>
    <row r="79" spans="1:5" x14ac:dyDescent="0.2">
      <c r="A79" t="s">
        <v>321</v>
      </c>
      <c r="B79" t="s">
        <v>311</v>
      </c>
      <c r="C79" t="s">
        <v>312</v>
      </c>
    </row>
    <row r="80" spans="1:5" x14ac:dyDescent="0.2">
      <c r="A80" t="s">
        <v>311</v>
      </c>
      <c r="B80" t="s">
        <v>312</v>
      </c>
      <c r="C80" s="155" t="s">
        <v>320</v>
      </c>
    </row>
    <row r="81" spans="1:3" x14ac:dyDescent="0.2">
      <c r="A81" s="155" t="s">
        <v>312</v>
      </c>
      <c r="B81" s="155" t="s">
        <v>320</v>
      </c>
      <c r="C81" s="155" t="s">
        <v>323</v>
      </c>
    </row>
    <row r="82" spans="1:3" x14ac:dyDescent="0.2">
      <c r="A82" s="155" t="s">
        <v>320</v>
      </c>
      <c r="B82" s="155" t="s">
        <v>323</v>
      </c>
      <c r="C82" s="155" t="s">
        <v>324</v>
      </c>
    </row>
    <row r="83" spans="1:3" x14ac:dyDescent="0.2">
      <c r="A83" s="155" t="s">
        <v>323</v>
      </c>
      <c r="B83" s="155" t="s">
        <v>324</v>
      </c>
      <c r="C83" s="155" t="s">
        <v>325</v>
      </c>
    </row>
    <row r="84" spans="1:3" x14ac:dyDescent="0.2">
      <c r="A84" s="155" t="s">
        <v>324</v>
      </c>
      <c r="B84" s="155" t="s">
        <v>325</v>
      </c>
      <c r="C84" s="155" t="s">
        <v>326</v>
      </c>
    </row>
    <row r="85" spans="1:3" x14ac:dyDescent="0.2">
      <c r="A85" s="155" t="s">
        <v>325</v>
      </c>
      <c r="B85" s="155" t="s">
        <v>326</v>
      </c>
      <c r="C85" s="155" t="s">
        <v>327</v>
      </c>
    </row>
    <row r="86" spans="1:3" x14ac:dyDescent="0.2">
      <c r="A86" s="155" t="s">
        <v>326</v>
      </c>
      <c r="B86" s="155" t="s">
        <v>327</v>
      </c>
      <c r="C86" s="155" t="s">
        <v>328</v>
      </c>
    </row>
    <row r="87" spans="1:3" x14ac:dyDescent="0.2">
      <c r="A87" s="155" t="s">
        <v>327</v>
      </c>
      <c r="B87" s="155" t="s">
        <v>328</v>
      </c>
      <c r="C87" s="155" t="s">
        <v>329</v>
      </c>
    </row>
    <row r="88" spans="1:3" x14ac:dyDescent="0.2">
      <c r="A88" s="155" t="s">
        <v>328</v>
      </c>
      <c r="B88" s="155" t="s">
        <v>329</v>
      </c>
      <c r="C88" s="155" t="s">
        <v>330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1"/>
  <sheetViews>
    <sheetView zoomScaleNormal="100" workbookViewId="0">
      <selection activeCell="B4" sqref="B4:O4"/>
    </sheetView>
  </sheetViews>
  <sheetFormatPr defaultRowHeight="12.75" zeroHeight="1" x14ac:dyDescent="0.2"/>
  <cols>
    <col min="1" max="1" width="4.140625" customWidth="1"/>
    <col min="3" max="3" width="2.85546875" customWidth="1"/>
    <col min="5" max="5" width="3" customWidth="1"/>
    <col min="11" max="11" width="6.140625" customWidth="1"/>
    <col min="12" max="12" width="3" customWidth="1"/>
    <col min="13" max="13" width="5.7109375" customWidth="1"/>
    <col min="14" max="14" width="3" customWidth="1"/>
    <col min="15" max="15" width="9.7109375" customWidth="1"/>
    <col min="16" max="256" width="0" hidden="1" customWidth="1"/>
  </cols>
  <sheetData>
    <row r="1" spans="1:15" s="4" customFormat="1" ht="14.25" customHeight="1" x14ac:dyDescent="0.25">
      <c r="A1" s="6" t="str">
        <f>"9."</f>
        <v>9.</v>
      </c>
      <c r="B1" s="316" t="s">
        <v>113</v>
      </c>
      <c r="C1" s="316"/>
      <c r="D1" s="316"/>
      <c r="E1" s="316"/>
      <c r="F1" s="316"/>
      <c r="G1" s="316"/>
      <c r="H1" s="316"/>
      <c r="I1" s="316"/>
      <c r="J1" s="316"/>
      <c r="K1" s="316"/>
      <c r="L1" s="316"/>
      <c r="M1" s="316"/>
      <c r="N1" s="316"/>
      <c r="O1" s="316"/>
    </row>
    <row r="2" spans="1:15" s="4" customFormat="1" ht="14.25" customHeight="1" x14ac:dyDescent="0.25">
      <c r="A2" s="2"/>
      <c r="B2" s="316" t="s">
        <v>16</v>
      </c>
      <c r="C2" s="316"/>
      <c r="D2" s="316"/>
      <c r="E2" s="316"/>
      <c r="F2" s="316"/>
      <c r="G2" s="316"/>
      <c r="H2" s="316"/>
      <c r="I2" s="316"/>
      <c r="J2" s="316"/>
      <c r="K2" s="316"/>
      <c r="L2" s="316"/>
      <c r="M2" s="316"/>
      <c r="N2" s="316"/>
      <c r="O2" s="316"/>
    </row>
    <row r="3" spans="1:15" ht="14.25" customHeight="1" x14ac:dyDescent="0.2">
      <c r="A3" s="44"/>
      <c r="B3" s="317"/>
      <c r="C3" s="317"/>
      <c r="D3" s="317"/>
      <c r="E3" s="317"/>
      <c r="F3" s="317"/>
      <c r="G3" s="317"/>
      <c r="H3" s="317"/>
      <c r="I3" s="317"/>
      <c r="J3" s="317"/>
      <c r="K3" s="317"/>
      <c r="L3" s="317"/>
      <c r="M3" s="317"/>
      <c r="N3" s="317"/>
      <c r="O3" s="317"/>
    </row>
    <row r="4" spans="1:15" s="14" customFormat="1" ht="57.95" customHeight="1" x14ac:dyDescent="0.2">
      <c r="A4" s="42"/>
      <c r="B4" s="320" t="s">
        <v>132</v>
      </c>
      <c r="C4" s="321"/>
      <c r="D4" s="321"/>
      <c r="E4" s="321"/>
      <c r="F4" s="321"/>
      <c r="G4" s="321"/>
      <c r="H4" s="321"/>
      <c r="I4" s="321"/>
      <c r="J4" s="321"/>
      <c r="K4" s="321"/>
      <c r="L4" s="321"/>
      <c r="M4" s="321"/>
      <c r="N4" s="321"/>
      <c r="O4" s="321"/>
    </row>
    <row r="5" spans="1:15" ht="14.25" customHeight="1" x14ac:dyDescent="0.2">
      <c r="A5" s="44"/>
      <c r="B5" s="318"/>
      <c r="C5" s="318"/>
      <c r="D5" s="318"/>
      <c r="E5" s="318"/>
      <c r="F5" s="318"/>
      <c r="G5" s="318"/>
      <c r="H5" s="318"/>
      <c r="I5" s="318"/>
      <c r="J5" s="318"/>
      <c r="K5" s="318"/>
      <c r="L5" s="318"/>
      <c r="M5" s="318"/>
      <c r="N5" s="318"/>
      <c r="O5" s="318"/>
    </row>
    <row r="6" spans="1:15" s="4" customFormat="1" ht="14.25" customHeight="1" x14ac:dyDescent="0.25">
      <c r="A6" s="6" t="str">
        <f>"10."</f>
        <v>10.</v>
      </c>
      <c r="B6" s="316" t="s">
        <v>114</v>
      </c>
      <c r="C6" s="316"/>
      <c r="D6" s="316"/>
      <c r="E6" s="316"/>
      <c r="F6" s="316"/>
      <c r="G6" s="316"/>
      <c r="H6" s="316"/>
      <c r="I6" s="316"/>
      <c r="J6" s="316"/>
      <c r="K6" s="316"/>
      <c r="L6" s="316"/>
      <c r="M6" s="316"/>
      <c r="N6" s="316"/>
      <c r="O6" s="316"/>
    </row>
    <row r="7" spans="1:15" ht="14.25" customHeight="1" x14ac:dyDescent="0.25">
      <c r="A7" s="44"/>
      <c r="B7" s="316" t="s">
        <v>132</v>
      </c>
      <c r="C7" s="316"/>
      <c r="D7" s="316"/>
      <c r="E7" s="316"/>
      <c r="F7" s="316"/>
      <c r="G7" s="316"/>
      <c r="H7" s="316"/>
      <c r="I7" s="316"/>
      <c r="J7" s="316"/>
      <c r="K7" s="316"/>
      <c r="L7" s="316"/>
      <c r="M7" s="316"/>
      <c r="N7" s="316"/>
      <c r="O7" s="316"/>
    </row>
    <row r="8" spans="1:15" s="14" customFormat="1" ht="57.95" customHeight="1" x14ac:dyDescent="0.2">
      <c r="A8" s="42"/>
      <c r="B8" s="321"/>
      <c r="C8" s="321"/>
      <c r="D8" s="321"/>
      <c r="E8" s="321"/>
      <c r="F8" s="321"/>
      <c r="G8" s="321"/>
      <c r="H8" s="321"/>
      <c r="I8" s="321"/>
      <c r="J8" s="321"/>
      <c r="K8" s="321"/>
      <c r="L8" s="321"/>
      <c r="M8" s="321"/>
      <c r="N8" s="321"/>
      <c r="O8" s="321"/>
    </row>
    <row r="9" spans="1:15" ht="14.25" customHeight="1" x14ac:dyDescent="0.2">
      <c r="A9" s="44"/>
      <c r="B9" s="323"/>
      <c r="C9" s="323"/>
      <c r="D9" s="323"/>
      <c r="E9" s="323"/>
      <c r="F9" s="323"/>
      <c r="G9" s="323"/>
      <c r="H9" s="323"/>
      <c r="I9" s="323"/>
      <c r="J9" s="323"/>
      <c r="K9" s="323"/>
      <c r="L9" s="323"/>
      <c r="M9" s="323"/>
      <c r="N9" s="323"/>
      <c r="O9" s="323"/>
    </row>
    <row r="10" spans="1:15" s="4" customFormat="1" ht="14.25" customHeight="1" x14ac:dyDescent="0.25">
      <c r="A10" s="6" t="str">
        <f>"11."</f>
        <v>11.</v>
      </c>
      <c r="B10" s="322" t="s">
        <v>115</v>
      </c>
      <c r="C10" s="322"/>
      <c r="D10" s="322"/>
      <c r="E10" s="322"/>
      <c r="F10" s="322"/>
      <c r="G10" s="322"/>
      <c r="H10" s="322"/>
      <c r="I10" s="322"/>
      <c r="J10" s="322"/>
      <c r="K10" s="322"/>
      <c r="L10" s="322"/>
      <c r="M10" s="322"/>
      <c r="N10" s="322"/>
      <c r="O10" s="322"/>
    </row>
    <row r="11" spans="1:15" s="4" customFormat="1" ht="14.25" customHeight="1" x14ac:dyDescent="0.25">
      <c r="A11" s="2"/>
      <c r="B11" s="322"/>
      <c r="C11" s="322"/>
      <c r="D11" s="322"/>
      <c r="E11" s="322"/>
      <c r="F11" s="322"/>
      <c r="G11" s="322"/>
      <c r="H11" s="322"/>
      <c r="I11" s="322"/>
      <c r="J11" s="322"/>
      <c r="K11" s="322"/>
      <c r="L11" s="322"/>
      <c r="M11" s="322"/>
      <c r="N11" s="322"/>
      <c r="O11" s="322"/>
    </row>
    <row r="12" spans="1:15" s="4" customFormat="1" ht="14.25" customHeight="1" x14ac:dyDescent="0.25">
      <c r="A12" s="2"/>
      <c r="B12" s="316"/>
      <c r="C12" s="316"/>
      <c r="D12" s="316"/>
      <c r="E12" s="316"/>
      <c r="F12" s="316"/>
      <c r="G12" s="316"/>
      <c r="H12" s="316"/>
      <c r="I12" s="316"/>
      <c r="J12" s="316"/>
      <c r="K12" s="316"/>
      <c r="L12" s="316"/>
      <c r="M12" s="316"/>
      <c r="N12" s="316"/>
      <c r="O12" s="316"/>
    </row>
    <row r="13" spans="1:15" s="14" customFormat="1" ht="57.95" customHeight="1" x14ac:dyDescent="0.2">
      <c r="A13" s="42"/>
      <c r="B13" s="321"/>
      <c r="C13" s="321"/>
      <c r="D13" s="321"/>
      <c r="E13" s="321"/>
      <c r="F13" s="321"/>
      <c r="G13" s="321"/>
      <c r="H13" s="321"/>
      <c r="I13" s="321"/>
      <c r="J13" s="321"/>
      <c r="K13" s="321"/>
      <c r="L13" s="321"/>
      <c r="M13" s="321"/>
      <c r="N13" s="321"/>
      <c r="O13" s="321"/>
    </row>
    <row r="14" spans="1:15" s="4" customFormat="1" ht="14.25" customHeight="1" x14ac:dyDescent="0.25">
      <c r="A14" s="2"/>
      <c r="B14" s="293"/>
      <c r="C14" s="293"/>
      <c r="D14" s="293"/>
      <c r="E14" s="293"/>
      <c r="F14" s="293"/>
      <c r="G14" s="293"/>
      <c r="H14" s="293"/>
      <c r="I14" s="293"/>
      <c r="J14" s="293"/>
      <c r="K14" s="293"/>
      <c r="L14" s="293"/>
      <c r="M14" s="293"/>
      <c r="N14" s="293"/>
      <c r="O14" s="293"/>
    </row>
    <row r="15" spans="1:15" s="4" customFormat="1" ht="14.25" customHeight="1" x14ac:dyDescent="0.25">
      <c r="A15" s="6" t="str">
        <f>"12."</f>
        <v>12.</v>
      </c>
      <c r="B15" s="2" t="s">
        <v>85</v>
      </c>
      <c r="C15" s="2"/>
      <c r="D15" s="2"/>
      <c r="E15" s="2"/>
      <c r="F15" s="2"/>
      <c r="G15" s="2"/>
      <c r="H15" s="2"/>
      <c r="I15" s="2"/>
      <c r="J15" s="2"/>
      <c r="K15" s="75" t="s">
        <v>86</v>
      </c>
      <c r="L15" s="188"/>
      <c r="M15" s="75" t="s">
        <v>87</v>
      </c>
      <c r="N15" s="188"/>
      <c r="O15" s="2"/>
    </row>
    <row r="16" spans="1:15" s="4" customFormat="1" ht="14.25" customHeight="1" x14ac:dyDescent="0.25">
      <c r="A16" s="2"/>
      <c r="B16" s="293"/>
      <c r="C16" s="293"/>
      <c r="D16" s="293"/>
      <c r="E16" s="293"/>
      <c r="F16" s="293"/>
      <c r="G16" s="293"/>
      <c r="H16" s="293"/>
      <c r="I16" s="293"/>
      <c r="J16" s="293"/>
      <c r="K16" s="293"/>
      <c r="L16" s="293"/>
      <c r="M16" s="293"/>
      <c r="N16" s="293"/>
      <c r="O16" s="293"/>
    </row>
    <row r="17" spans="1:15" s="4" customFormat="1" ht="14.25" customHeight="1" x14ac:dyDescent="0.25">
      <c r="A17" s="6"/>
      <c r="B17" s="322" t="s">
        <v>88</v>
      </c>
      <c r="C17" s="322"/>
      <c r="D17" s="322"/>
      <c r="E17" s="322"/>
      <c r="F17" s="322"/>
      <c r="G17" s="322"/>
      <c r="H17" s="322"/>
      <c r="I17" s="322"/>
      <c r="J17" s="322"/>
      <c r="K17" s="322"/>
      <c r="L17" s="322"/>
      <c r="M17" s="322"/>
      <c r="N17" s="322"/>
      <c r="O17" s="322"/>
    </row>
    <row r="18" spans="1:15" s="4" customFormat="1" ht="14.25" customHeight="1" x14ac:dyDescent="0.25">
      <c r="A18" s="2"/>
      <c r="B18" s="313"/>
      <c r="C18" s="313"/>
      <c r="D18" s="313"/>
      <c r="E18" s="313"/>
      <c r="F18" s="313"/>
      <c r="G18" s="313"/>
      <c r="H18" s="313"/>
      <c r="I18" s="313"/>
      <c r="J18" s="313"/>
      <c r="K18" s="313"/>
      <c r="L18" s="313"/>
      <c r="M18" s="313"/>
      <c r="N18" s="313"/>
      <c r="O18" s="313"/>
    </row>
    <row r="19" spans="1:15" s="14" customFormat="1" ht="30" customHeight="1" x14ac:dyDescent="0.2">
      <c r="A19" s="42"/>
      <c r="B19" s="314"/>
      <c r="C19" s="314"/>
      <c r="D19" s="314"/>
      <c r="E19" s="314"/>
      <c r="F19" s="314"/>
      <c r="G19" s="314"/>
      <c r="H19" s="314"/>
      <c r="I19" s="314"/>
      <c r="J19" s="314"/>
      <c r="K19" s="314"/>
      <c r="L19" s="314"/>
      <c r="M19" s="314"/>
      <c r="N19" s="314"/>
      <c r="O19" s="314"/>
    </row>
    <row r="20" spans="1:15" ht="14.25" customHeight="1" x14ac:dyDescent="0.2">
      <c r="A20" s="44"/>
      <c r="B20" s="315"/>
      <c r="C20" s="315"/>
      <c r="D20" s="315"/>
      <c r="E20" s="315"/>
      <c r="F20" s="315"/>
      <c r="G20" s="315"/>
      <c r="H20" s="315"/>
      <c r="I20" s="315"/>
      <c r="J20" s="315"/>
      <c r="K20" s="315"/>
      <c r="L20" s="315"/>
      <c r="M20" s="315"/>
      <c r="N20" s="315"/>
      <c r="O20" s="315"/>
    </row>
    <row r="21" spans="1:15" s="4" customFormat="1" ht="14.25" customHeight="1" x14ac:dyDescent="0.25">
      <c r="A21" s="22" t="str">
        <f>"B."</f>
        <v>B.</v>
      </c>
      <c r="B21" s="319" t="s">
        <v>17</v>
      </c>
      <c r="C21" s="319"/>
      <c r="D21" s="319"/>
      <c r="E21" s="319"/>
      <c r="F21" s="319"/>
      <c r="G21" s="319"/>
      <c r="H21" s="319"/>
      <c r="I21" s="319"/>
      <c r="J21" s="319"/>
      <c r="K21" s="319"/>
      <c r="L21" s="319"/>
      <c r="M21" s="319"/>
      <c r="N21" s="319"/>
      <c r="O21" s="319"/>
    </row>
    <row r="22" spans="1:15" s="4" customFormat="1" ht="14.25" customHeight="1" x14ac:dyDescent="0.25">
      <c r="A22" s="2"/>
      <c r="B22" s="316" t="s">
        <v>126</v>
      </c>
      <c r="C22" s="316"/>
      <c r="D22" s="316"/>
      <c r="E22" s="316"/>
      <c r="F22" s="316"/>
      <c r="G22" s="316"/>
      <c r="H22" s="316"/>
      <c r="I22" s="316"/>
      <c r="J22" s="316"/>
      <c r="K22" s="316"/>
      <c r="L22" s="316"/>
      <c r="M22" s="316"/>
      <c r="N22" s="316"/>
      <c r="O22" s="316"/>
    </row>
    <row r="23" spans="1:15" ht="14.25" customHeight="1" x14ac:dyDescent="0.25">
      <c r="A23" s="44"/>
      <c r="B23" s="316"/>
      <c r="C23" s="316"/>
      <c r="D23" s="316"/>
      <c r="E23" s="316"/>
      <c r="F23" s="316"/>
      <c r="G23" s="316"/>
      <c r="H23" s="316"/>
      <c r="I23" s="316"/>
      <c r="J23" s="316"/>
      <c r="K23" s="316"/>
      <c r="L23" s="316"/>
      <c r="M23" s="316"/>
      <c r="N23" s="316"/>
      <c r="O23" s="316"/>
    </row>
    <row r="24" spans="1:15" s="14" customFormat="1" ht="57.95" customHeight="1" x14ac:dyDescent="0.2">
      <c r="A24" s="42"/>
      <c r="B24" s="321"/>
      <c r="C24" s="321"/>
      <c r="D24" s="321"/>
      <c r="E24" s="321"/>
      <c r="F24" s="321"/>
      <c r="G24" s="321"/>
      <c r="H24" s="321"/>
      <c r="I24" s="321"/>
      <c r="J24" s="321"/>
      <c r="K24" s="321"/>
      <c r="L24" s="321"/>
      <c r="M24" s="321"/>
      <c r="N24" s="321"/>
      <c r="O24" s="321"/>
    </row>
    <row r="25" spans="1:15" ht="14.25" customHeight="1" x14ac:dyDescent="0.2">
      <c r="A25" s="44"/>
      <c r="B25" s="317"/>
      <c r="C25" s="317"/>
      <c r="D25" s="317"/>
      <c r="E25" s="317"/>
      <c r="F25" s="317"/>
      <c r="G25" s="317"/>
      <c r="H25" s="317"/>
      <c r="I25" s="317"/>
      <c r="J25" s="317"/>
      <c r="K25" s="317"/>
      <c r="L25" s="317"/>
      <c r="M25" s="317"/>
      <c r="N25" s="317"/>
      <c r="O25" s="317"/>
    </row>
    <row r="26" spans="1:15" s="4" customFormat="1" ht="14.25" customHeight="1" x14ac:dyDescent="0.25">
      <c r="A26" s="22" t="str">
        <f>"C."</f>
        <v>C.</v>
      </c>
      <c r="B26" s="319" t="s">
        <v>116</v>
      </c>
      <c r="C26" s="319"/>
      <c r="D26" s="319"/>
      <c r="E26" s="319"/>
      <c r="F26" s="319"/>
      <c r="G26" s="319"/>
      <c r="H26" s="319"/>
      <c r="I26" s="319"/>
      <c r="J26" s="319"/>
      <c r="K26" s="319"/>
      <c r="L26" s="319"/>
      <c r="M26" s="319"/>
      <c r="N26" s="319"/>
      <c r="O26" s="319"/>
    </row>
    <row r="27" spans="1:15" s="4" customFormat="1" ht="14.25" customHeight="1" x14ac:dyDescent="0.25">
      <c r="A27" s="2"/>
      <c r="B27" s="316" t="s">
        <v>117</v>
      </c>
      <c r="C27" s="319"/>
      <c r="D27" s="319"/>
      <c r="E27" s="319"/>
      <c r="F27" s="319"/>
      <c r="G27" s="319"/>
      <c r="H27" s="319"/>
      <c r="I27" s="319"/>
      <c r="J27" s="319"/>
      <c r="K27" s="319"/>
      <c r="L27" s="319"/>
      <c r="M27" s="319"/>
      <c r="N27" s="319"/>
      <c r="O27" s="319"/>
    </row>
    <row r="28" spans="1:15" s="4" customFormat="1" ht="14.25" customHeight="1" x14ac:dyDescent="0.25">
      <c r="A28" s="2"/>
      <c r="B28" s="316" t="s">
        <v>118</v>
      </c>
      <c r="C28" s="316"/>
      <c r="D28" s="316"/>
      <c r="E28" s="316"/>
      <c r="F28" s="316"/>
      <c r="G28" s="316"/>
      <c r="H28" s="316"/>
      <c r="I28" s="316"/>
      <c r="J28" s="316"/>
      <c r="K28" s="316"/>
      <c r="L28" s="316"/>
      <c r="M28" s="316"/>
      <c r="N28" s="316"/>
      <c r="O28" s="316"/>
    </row>
    <row r="29" spans="1:15" s="4" customFormat="1" ht="14.25" customHeight="1" x14ac:dyDescent="0.25">
      <c r="A29" s="2"/>
      <c r="B29" s="316"/>
      <c r="C29" s="316"/>
      <c r="D29" s="316"/>
      <c r="E29" s="316"/>
      <c r="F29" s="316"/>
      <c r="G29" s="316"/>
      <c r="H29" s="316"/>
      <c r="I29" s="316"/>
      <c r="J29" s="316"/>
      <c r="K29" s="316"/>
      <c r="L29" s="316"/>
      <c r="M29" s="316"/>
      <c r="N29" s="316"/>
      <c r="O29" s="316"/>
    </row>
    <row r="30" spans="1:15" ht="14.25" customHeight="1" x14ac:dyDescent="0.2">
      <c r="A30" s="44"/>
      <c r="B30" s="313"/>
      <c r="C30" s="313"/>
      <c r="D30" s="313"/>
      <c r="E30" s="313"/>
      <c r="F30" s="313"/>
      <c r="G30" s="313"/>
      <c r="H30" s="313"/>
      <c r="I30" s="313"/>
      <c r="J30" s="313"/>
      <c r="K30" s="313"/>
      <c r="L30" s="313"/>
      <c r="M30" s="313"/>
      <c r="N30" s="313"/>
      <c r="O30" s="313"/>
    </row>
    <row r="31" spans="1:15" s="14" customFormat="1" ht="57.95" customHeight="1" x14ac:dyDescent="0.2">
      <c r="A31" s="42"/>
      <c r="B31" s="314"/>
      <c r="C31" s="314"/>
      <c r="D31" s="314"/>
      <c r="E31" s="314"/>
      <c r="F31" s="314"/>
      <c r="G31" s="314"/>
      <c r="H31" s="314"/>
      <c r="I31" s="314"/>
      <c r="J31" s="314"/>
      <c r="K31" s="314"/>
      <c r="L31" s="314"/>
      <c r="M31" s="314"/>
      <c r="N31" s="314"/>
      <c r="O31" s="314"/>
    </row>
  </sheetData>
  <mergeCells count="27">
    <mergeCell ref="B30:O31"/>
    <mergeCell ref="B24:O24"/>
    <mergeCell ref="B25:O25"/>
    <mergeCell ref="B29:O29"/>
    <mergeCell ref="B28:O28"/>
    <mergeCell ref="B23:O23"/>
    <mergeCell ref="B26:O26"/>
    <mergeCell ref="B27:O27"/>
    <mergeCell ref="B7:O7"/>
    <mergeCell ref="B4:O4"/>
    <mergeCell ref="B22:O22"/>
    <mergeCell ref="B21:O21"/>
    <mergeCell ref="B13:O13"/>
    <mergeCell ref="B10:O10"/>
    <mergeCell ref="B9:O9"/>
    <mergeCell ref="B8:O8"/>
    <mergeCell ref="B12:O12"/>
    <mergeCell ref="B14:O14"/>
    <mergeCell ref="B11:O11"/>
    <mergeCell ref="B17:O17"/>
    <mergeCell ref="B16:O16"/>
    <mergeCell ref="B18:O20"/>
    <mergeCell ref="B1:O1"/>
    <mergeCell ref="B6:O6"/>
    <mergeCell ref="B3:O3"/>
    <mergeCell ref="B5:O5"/>
    <mergeCell ref="B2:O2"/>
  </mergeCells>
  <phoneticPr fontId="2" type="noConversion"/>
  <printOptions horizontalCentered="1"/>
  <pageMargins left="0.25" right="0.25" top="1" bottom="0.75" header="0.25" footer="0.25"/>
  <pageSetup orientation="portrait" blackAndWhite="1" r:id="rId1"/>
  <headerFooter alignWithMargins="0">
    <oddHeader>&amp;L&amp;"Times New Roman,Regular"&amp;12Public Disclosure of Proposed Collective Bargaining Agreement
Page 2</oddHeader>
    <oddFooter>&amp;CPage 2&amp;RRevised February 22,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B3" sqref="B3:O3"/>
    </sheetView>
  </sheetViews>
  <sheetFormatPr defaultRowHeight="12.75" zeroHeight="1" x14ac:dyDescent="0.2"/>
  <cols>
    <col min="1" max="1" width="4.140625" customWidth="1"/>
    <col min="11" max="11" width="13.85546875" customWidth="1"/>
    <col min="12" max="12" width="3.85546875" hidden="1" customWidth="1"/>
    <col min="13" max="15" width="9.140625" hidden="1" customWidth="1"/>
    <col min="16" max="256" width="0" hidden="1" customWidth="1"/>
  </cols>
  <sheetData>
    <row r="1" spans="1:15" s="4" customFormat="1" ht="14.25" customHeight="1" x14ac:dyDescent="0.25">
      <c r="A1" s="22" t="str">
        <f>"D."</f>
        <v>D.</v>
      </c>
      <c r="B1" s="319" t="s">
        <v>120</v>
      </c>
      <c r="C1" s="316"/>
      <c r="D1" s="316"/>
      <c r="E1" s="316"/>
      <c r="F1" s="316"/>
      <c r="G1" s="316"/>
      <c r="H1" s="316"/>
      <c r="I1" s="316"/>
      <c r="J1" s="316"/>
      <c r="K1" s="316"/>
      <c r="L1" s="316"/>
      <c r="M1" s="316"/>
      <c r="N1" s="316"/>
      <c r="O1" s="316"/>
    </row>
    <row r="2" spans="1:15" ht="14.25" customHeight="1" x14ac:dyDescent="0.25">
      <c r="A2" s="44"/>
      <c r="B2" s="316" t="s">
        <v>119</v>
      </c>
      <c r="C2" s="317"/>
      <c r="D2" s="317"/>
      <c r="E2" s="317"/>
      <c r="F2" s="317"/>
      <c r="G2" s="317"/>
      <c r="H2" s="317"/>
      <c r="I2" s="317"/>
      <c r="J2" s="317"/>
      <c r="K2" s="317"/>
      <c r="L2" s="317"/>
      <c r="M2" s="317"/>
      <c r="N2" s="317"/>
      <c r="O2" s="317"/>
    </row>
    <row r="3" spans="1:15" s="14" customFormat="1" ht="57.95" customHeight="1" x14ac:dyDescent="0.2">
      <c r="A3" s="42"/>
      <c r="B3" s="321" t="s">
        <v>132</v>
      </c>
      <c r="C3" s="321"/>
      <c r="D3" s="321"/>
      <c r="E3" s="321"/>
      <c r="F3" s="321"/>
      <c r="G3" s="321"/>
      <c r="H3" s="321"/>
      <c r="I3" s="321"/>
      <c r="J3" s="321"/>
      <c r="K3" s="321"/>
      <c r="L3" s="321"/>
      <c r="M3" s="321"/>
      <c r="N3" s="321"/>
      <c r="O3" s="321"/>
    </row>
    <row r="4" spans="1:15" x14ac:dyDescent="0.2">
      <c r="B4" s="292"/>
      <c r="C4" s="292"/>
      <c r="D4" s="292"/>
      <c r="E4" s="292"/>
      <c r="F4" s="292"/>
      <c r="G4" s="292"/>
      <c r="H4" s="292"/>
      <c r="I4" s="292"/>
      <c r="J4" s="292"/>
      <c r="K4" s="292"/>
    </row>
    <row r="5" spans="1:15" s="4" customFormat="1" ht="14.25" customHeight="1" x14ac:dyDescent="0.25">
      <c r="A5" s="22" t="str">
        <f>"E."</f>
        <v>E.</v>
      </c>
      <c r="B5" s="319" t="s">
        <v>134</v>
      </c>
      <c r="C5" s="319"/>
      <c r="D5" s="319"/>
      <c r="E5" s="319"/>
      <c r="F5" s="319"/>
      <c r="G5" s="319"/>
      <c r="H5" s="319"/>
      <c r="I5" s="319"/>
      <c r="J5" s="319"/>
      <c r="K5" s="319"/>
    </row>
    <row r="6" spans="1:15" s="4" customFormat="1" ht="14.25" customHeight="1" x14ac:dyDescent="0.25">
      <c r="A6" s="2"/>
      <c r="B6" s="316" t="s">
        <v>18</v>
      </c>
      <c r="C6" s="316"/>
      <c r="D6" s="316"/>
      <c r="E6" s="316"/>
      <c r="F6" s="316"/>
      <c r="G6" s="316"/>
      <c r="H6" s="316"/>
      <c r="I6" s="316"/>
      <c r="J6" s="316"/>
      <c r="K6" s="316"/>
    </row>
    <row r="7" spans="1:15" ht="14.25" customHeight="1" x14ac:dyDescent="0.25">
      <c r="A7" s="44"/>
      <c r="B7" s="316" t="s">
        <v>19</v>
      </c>
      <c r="C7" s="317"/>
      <c r="D7" s="317"/>
      <c r="E7" s="317"/>
      <c r="F7" s="317"/>
      <c r="G7" s="317"/>
      <c r="H7" s="317"/>
      <c r="I7" s="317"/>
      <c r="J7" s="317"/>
      <c r="K7" s="317"/>
    </row>
    <row r="8" spans="1:15" ht="14.25" customHeight="1" x14ac:dyDescent="0.2">
      <c r="A8" s="44"/>
      <c r="B8" s="317" t="s">
        <v>132</v>
      </c>
      <c r="C8" s="317"/>
      <c r="D8" s="317"/>
      <c r="E8" s="317"/>
      <c r="F8" s="317"/>
      <c r="G8" s="317"/>
      <c r="H8" s="317"/>
      <c r="I8" s="317"/>
      <c r="J8" s="317"/>
      <c r="K8" s="317"/>
    </row>
    <row r="9" spans="1:15" s="14" customFormat="1" ht="57.95" customHeight="1" x14ac:dyDescent="0.2">
      <c r="A9" s="42"/>
      <c r="B9" s="321"/>
      <c r="C9" s="321"/>
      <c r="D9" s="321"/>
      <c r="E9" s="321"/>
      <c r="F9" s="321"/>
      <c r="G9" s="321"/>
      <c r="H9" s="321"/>
      <c r="I9" s="321"/>
      <c r="J9" s="321"/>
      <c r="K9" s="321"/>
    </row>
    <row r="10" spans="1:15" ht="14.25" customHeight="1" x14ac:dyDescent="0.2">
      <c r="A10" s="44"/>
      <c r="B10" s="318"/>
      <c r="C10" s="318"/>
      <c r="D10" s="318"/>
      <c r="E10" s="318"/>
      <c r="F10" s="318"/>
      <c r="G10" s="318"/>
      <c r="H10" s="318"/>
      <c r="I10" s="318"/>
      <c r="J10" s="318"/>
      <c r="K10" s="318"/>
    </row>
    <row r="11" spans="1:15" s="4" customFormat="1" ht="14.25" customHeight="1" x14ac:dyDescent="0.25">
      <c r="A11" s="22" t="str">
        <f>"F."</f>
        <v>F.</v>
      </c>
      <c r="B11" s="319" t="s">
        <v>20</v>
      </c>
      <c r="C11" s="319"/>
      <c r="D11" s="319"/>
      <c r="E11" s="319"/>
      <c r="F11" s="319"/>
      <c r="G11" s="319"/>
      <c r="H11" s="319"/>
      <c r="I11" s="319"/>
      <c r="J11" s="319"/>
      <c r="K11" s="319"/>
    </row>
    <row r="12" spans="1:15" ht="14.25" customHeight="1" x14ac:dyDescent="0.25">
      <c r="A12" s="44"/>
      <c r="B12" s="319" t="s">
        <v>21</v>
      </c>
      <c r="C12" s="319"/>
      <c r="D12" s="319"/>
      <c r="E12" s="319"/>
      <c r="F12" s="319"/>
      <c r="G12" s="319"/>
      <c r="H12" s="319"/>
      <c r="I12" s="319"/>
      <c r="J12" s="319"/>
      <c r="K12" s="319"/>
    </row>
    <row r="13" spans="1:15" ht="14.25" customHeight="1" x14ac:dyDescent="0.2">
      <c r="A13" s="44"/>
      <c r="B13" s="317"/>
      <c r="C13" s="317"/>
      <c r="D13" s="317"/>
      <c r="E13" s="317"/>
      <c r="F13" s="317"/>
      <c r="G13" s="317"/>
      <c r="H13" s="317"/>
      <c r="I13" s="317"/>
      <c r="J13" s="317"/>
      <c r="K13" s="317"/>
    </row>
    <row r="14" spans="1:15" ht="57.95" customHeight="1" x14ac:dyDescent="0.2">
      <c r="A14" s="42"/>
      <c r="B14" s="321" t="s">
        <v>132</v>
      </c>
      <c r="C14" s="321"/>
      <c r="D14" s="321"/>
      <c r="E14" s="321"/>
      <c r="F14" s="321"/>
      <c r="G14" s="321"/>
      <c r="H14" s="321"/>
      <c r="I14" s="321"/>
      <c r="J14" s="321"/>
      <c r="K14" s="321"/>
    </row>
    <row r="15" spans="1:15" ht="14.25" customHeight="1" x14ac:dyDescent="0.2">
      <c r="A15" s="44"/>
      <c r="B15" s="323"/>
      <c r="C15" s="323"/>
      <c r="D15" s="323"/>
      <c r="E15" s="323"/>
      <c r="F15" s="323"/>
      <c r="G15" s="323"/>
      <c r="H15" s="323"/>
      <c r="I15" s="323"/>
      <c r="J15" s="323"/>
      <c r="K15" s="323"/>
    </row>
    <row r="16" spans="1:15" s="4" customFormat="1" ht="14.25" customHeight="1" x14ac:dyDescent="0.25">
      <c r="A16" s="22" t="str">
        <f>"G."</f>
        <v>G.</v>
      </c>
      <c r="B16" s="324" t="s">
        <v>131</v>
      </c>
      <c r="C16" s="324"/>
      <c r="D16" s="324"/>
      <c r="E16" s="324"/>
      <c r="F16" s="324"/>
      <c r="G16" s="324"/>
      <c r="H16" s="324"/>
      <c r="I16" s="324"/>
      <c r="J16" s="324"/>
      <c r="K16" s="324"/>
    </row>
    <row r="17" spans="1:11" s="4" customFormat="1" ht="14.25" customHeight="1" x14ac:dyDescent="0.25">
      <c r="A17" s="2"/>
      <c r="B17" s="322" t="s">
        <v>22</v>
      </c>
      <c r="C17" s="322"/>
      <c r="D17" s="322"/>
      <c r="E17" s="322"/>
      <c r="F17" s="322"/>
      <c r="G17" s="322"/>
      <c r="H17" s="322"/>
      <c r="I17" s="322"/>
      <c r="J17" s="322"/>
      <c r="K17" s="322"/>
    </row>
    <row r="18" spans="1:11" ht="14.25" customHeight="1" x14ac:dyDescent="0.2">
      <c r="A18" s="44"/>
      <c r="B18" s="317" t="s">
        <v>132</v>
      </c>
      <c r="C18" s="317"/>
      <c r="D18" s="317"/>
      <c r="E18" s="317"/>
      <c r="F18" s="317"/>
      <c r="G18" s="317"/>
      <c r="H18" s="317"/>
      <c r="I18" s="317"/>
      <c r="J18" s="317"/>
      <c r="K18" s="317"/>
    </row>
    <row r="19" spans="1:11" ht="57.95" customHeight="1" x14ac:dyDescent="0.2">
      <c r="A19" s="42"/>
      <c r="B19" s="321"/>
      <c r="C19" s="321"/>
      <c r="D19" s="321"/>
      <c r="E19" s="321"/>
      <c r="F19" s="321"/>
      <c r="G19" s="321"/>
      <c r="H19" s="321"/>
      <c r="I19" s="321"/>
      <c r="J19" s="321"/>
      <c r="K19" s="321"/>
    </row>
    <row r="20" spans="1:11" ht="14.25" customHeight="1" x14ac:dyDescent="0.2">
      <c r="A20" s="44"/>
      <c r="B20" s="318"/>
      <c r="C20" s="318"/>
      <c r="D20" s="318"/>
      <c r="E20" s="318"/>
      <c r="F20" s="318"/>
      <c r="G20" s="318"/>
      <c r="H20" s="318"/>
      <c r="I20" s="318"/>
      <c r="J20" s="318"/>
      <c r="K20" s="318"/>
    </row>
    <row r="21" spans="1:11" s="4" customFormat="1" ht="14.25" customHeight="1" x14ac:dyDescent="0.25">
      <c r="A21" s="22"/>
      <c r="B21" s="316" t="s">
        <v>23</v>
      </c>
      <c r="C21" s="319"/>
      <c r="D21" s="319"/>
      <c r="E21" s="319"/>
      <c r="F21" s="319"/>
      <c r="G21" s="319"/>
      <c r="H21" s="319"/>
      <c r="I21" s="319"/>
      <c r="J21" s="319"/>
      <c r="K21" s="319"/>
    </row>
    <row r="22" spans="1:11" s="4" customFormat="1" ht="14.25" customHeight="1" x14ac:dyDescent="0.25">
      <c r="A22" s="2"/>
      <c r="B22" s="316" t="s">
        <v>24</v>
      </c>
      <c r="C22" s="316"/>
      <c r="D22" s="316"/>
      <c r="E22" s="316"/>
      <c r="F22" s="316"/>
      <c r="G22" s="316"/>
      <c r="H22" s="316"/>
      <c r="I22" s="316"/>
      <c r="J22" s="316"/>
      <c r="K22" s="316"/>
    </row>
    <row r="23" spans="1:11" ht="14.25" customHeight="1" x14ac:dyDescent="0.2">
      <c r="A23" s="44"/>
      <c r="B23" s="317"/>
      <c r="C23" s="317"/>
      <c r="D23" s="317"/>
      <c r="E23" s="317"/>
      <c r="F23" s="317"/>
      <c r="G23" s="317"/>
      <c r="H23" s="317"/>
      <c r="I23" s="317"/>
      <c r="J23" s="317"/>
      <c r="K23" s="317"/>
    </row>
    <row r="24" spans="1:11" ht="57.95" customHeight="1" x14ac:dyDescent="0.2">
      <c r="A24" s="42"/>
      <c r="B24" s="321" t="s">
        <v>132</v>
      </c>
      <c r="C24" s="321"/>
      <c r="D24" s="321"/>
      <c r="E24" s="321"/>
      <c r="F24" s="321"/>
      <c r="G24" s="321"/>
      <c r="H24" s="321"/>
      <c r="I24" s="321"/>
      <c r="J24" s="321"/>
      <c r="K24" s="321"/>
    </row>
    <row r="25" spans="1:11" ht="14.25" customHeight="1" x14ac:dyDescent="0.2">
      <c r="A25" s="44"/>
      <c r="B25" s="317"/>
      <c r="C25" s="317"/>
      <c r="D25" s="317"/>
      <c r="E25" s="317"/>
      <c r="F25" s="317"/>
      <c r="G25" s="317"/>
      <c r="H25" s="317"/>
      <c r="I25" s="317"/>
      <c r="J25" s="317"/>
      <c r="K25" s="317"/>
    </row>
    <row r="26" spans="1:11" s="4" customFormat="1" ht="14.25" customHeight="1" x14ac:dyDescent="0.25">
      <c r="A26" s="22"/>
      <c r="B26" s="316" t="s">
        <v>25</v>
      </c>
      <c r="C26" s="319"/>
      <c r="D26" s="319"/>
      <c r="E26" s="319"/>
      <c r="F26" s="319"/>
      <c r="G26" s="319"/>
      <c r="H26" s="319"/>
      <c r="I26" s="319"/>
      <c r="J26" s="319"/>
      <c r="K26" s="319"/>
    </row>
    <row r="27" spans="1:11" s="4" customFormat="1" ht="14.25" customHeight="1" x14ac:dyDescent="0.25">
      <c r="A27" s="2"/>
      <c r="B27" s="319" t="s">
        <v>26</v>
      </c>
      <c r="C27" s="319"/>
      <c r="D27" s="319"/>
      <c r="E27" s="319"/>
      <c r="F27" s="319"/>
      <c r="G27" s="319"/>
      <c r="H27" s="319"/>
      <c r="I27" s="319"/>
      <c r="J27" s="319"/>
      <c r="K27" s="319"/>
    </row>
    <row r="28" spans="1:11" s="4" customFormat="1" ht="14.25" customHeight="1" x14ac:dyDescent="0.25">
      <c r="A28" s="2"/>
      <c r="B28" s="316"/>
      <c r="C28" s="316"/>
      <c r="D28" s="316"/>
      <c r="E28" s="316"/>
      <c r="F28" s="316"/>
      <c r="G28" s="316"/>
      <c r="H28" s="316"/>
      <c r="I28" s="316"/>
      <c r="J28" s="316"/>
      <c r="K28" s="316"/>
    </row>
    <row r="29" spans="1:11" ht="57.95" customHeight="1" x14ac:dyDescent="0.2">
      <c r="A29" s="42"/>
      <c r="B29" s="321"/>
      <c r="C29" s="321"/>
      <c r="D29" s="321"/>
      <c r="E29" s="321"/>
      <c r="F29" s="321"/>
      <c r="G29" s="321"/>
      <c r="H29" s="321"/>
      <c r="I29" s="321"/>
      <c r="J29" s="321"/>
      <c r="K29" s="321"/>
    </row>
  </sheetData>
  <mergeCells count="29">
    <mergeCell ref="B6:K6"/>
    <mergeCell ref="B9:K9"/>
    <mergeCell ref="B25:K25"/>
    <mergeCell ref="B15:K15"/>
    <mergeCell ref="B18:K18"/>
    <mergeCell ref="B12:K12"/>
    <mergeCell ref="B23:K23"/>
    <mergeCell ref="B24:K24"/>
    <mergeCell ref="B22:K22"/>
    <mergeCell ref="B20:K20"/>
    <mergeCell ref="B17:K17"/>
    <mergeCell ref="B19:K19"/>
    <mergeCell ref="B10:K10"/>
    <mergeCell ref="B1:O1"/>
    <mergeCell ref="B16:K16"/>
    <mergeCell ref="B29:K29"/>
    <mergeCell ref="B26:K26"/>
    <mergeCell ref="B27:K27"/>
    <mergeCell ref="B28:K28"/>
    <mergeCell ref="B21:K21"/>
    <mergeCell ref="B13:K13"/>
    <mergeCell ref="B8:K8"/>
    <mergeCell ref="B14:K14"/>
    <mergeCell ref="B4:K4"/>
    <mergeCell ref="B2:O2"/>
    <mergeCell ref="B3:O3"/>
    <mergeCell ref="B5:K5"/>
    <mergeCell ref="B11:K11"/>
    <mergeCell ref="B7:K7"/>
  </mergeCells>
  <phoneticPr fontId="2" type="noConversion"/>
  <printOptions horizontalCentered="1"/>
  <pageMargins left="0.25" right="0.25" top="1" bottom="0.75" header="0.25" footer="0.25"/>
  <pageSetup orientation="portrait" blackAndWhite="1" r:id="rId1"/>
  <headerFooter alignWithMargins="0">
    <oddHeader>&amp;L&amp;"Times New Roman,Regular"&amp;12Public Disclosure of Proposed Collective Bargaining Agreement
Page 3</oddHeader>
    <oddFooter>&amp;CPage 3&amp;RRevised  February 22,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1"/>
  <sheetViews>
    <sheetView zoomScale="106" zoomScaleNormal="106" workbookViewId="0">
      <selection activeCell="E41" sqref="E41"/>
    </sheetView>
  </sheetViews>
  <sheetFormatPr defaultRowHeight="12.75" zeroHeight="1" x14ac:dyDescent="0.2"/>
  <cols>
    <col min="1" max="1" width="44.42578125" customWidth="1"/>
    <col min="2" max="5" width="14.7109375" customWidth="1"/>
    <col min="6" max="6" width="5.42578125" customWidth="1"/>
    <col min="7" max="7" width="91.7109375" style="44" customWidth="1"/>
    <col min="8" max="254" width="0" hidden="1" customWidth="1"/>
    <col min="255" max="255" width="21.140625" customWidth="1"/>
    <col min="256" max="256" width="15.85546875" customWidth="1"/>
  </cols>
  <sheetData>
    <row r="1" spans="1:6" customFormat="1" ht="15.75" x14ac:dyDescent="0.25">
      <c r="A1" s="319" t="s">
        <v>43</v>
      </c>
      <c r="B1" s="319"/>
      <c r="C1" s="319"/>
      <c r="D1" s="319"/>
      <c r="E1" s="319"/>
      <c r="F1" s="113"/>
    </row>
    <row r="2" spans="1:6" customFormat="1" ht="15.75" x14ac:dyDescent="0.25">
      <c r="A2" s="290"/>
      <c r="B2" s="290"/>
      <c r="C2" s="290"/>
      <c r="D2" s="290"/>
      <c r="E2" s="290"/>
      <c r="F2" s="22"/>
    </row>
    <row r="3" spans="1:6" customFormat="1" ht="15.75" x14ac:dyDescent="0.25">
      <c r="A3" s="84"/>
      <c r="B3" s="290" t="s">
        <v>91</v>
      </c>
      <c r="C3" s="290"/>
      <c r="D3" s="290"/>
      <c r="E3" s="290"/>
      <c r="F3" s="22"/>
    </row>
    <row r="4" spans="1:6" customFormat="1" ht="13.5" thickBot="1" x14ac:dyDescent="0.25">
      <c r="A4" s="105" t="s">
        <v>90</v>
      </c>
      <c r="B4" s="329" t="e">
        <f>VLOOKUP('Page 1, Agreement'!$C$4,Lookups!$B$2:$E$67,3,FALSE)</f>
        <v>#N/A</v>
      </c>
      <c r="C4" s="329"/>
      <c r="D4" s="329"/>
      <c r="E4" s="329"/>
      <c r="F4" s="198"/>
    </row>
    <row r="5" spans="1:6" customFormat="1" ht="13.5" thickTop="1" x14ac:dyDescent="0.2">
      <c r="A5" s="327"/>
      <c r="B5" s="45" t="s">
        <v>27</v>
      </c>
      <c r="C5" s="45" t="s">
        <v>28</v>
      </c>
      <c r="D5" s="45" t="s">
        <v>30</v>
      </c>
      <c r="E5" s="46" t="s">
        <v>32</v>
      </c>
      <c r="F5" s="200"/>
    </row>
    <row r="6" spans="1:6" customFormat="1" ht="51.75" customHeight="1" x14ac:dyDescent="0.2">
      <c r="A6" s="328"/>
      <c r="B6" s="189" t="s">
        <v>135</v>
      </c>
      <c r="C6" s="47" t="s">
        <v>29</v>
      </c>
      <c r="D6" s="47" t="s">
        <v>31</v>
      </c>
      <c r="E6" s="48" t="s">
        <v>42</v>
      </c>
      <c r="F6" s="201"/>
    </row>
    <row r="7" spans="1:6" customFormat="1" ht="15" customHeight="1" x14ac:dyDescent="0.2">
      <c r="A7" s="49" t="s">
        <v>33</v>
      </c>
      <c r="B7" s="92"/>
      <c r="C7" s="92"/>
      <c r="D7" s="92"/>
      <c r="E7" s="93"/>
      <c r="F7" s="202"/>
    </row>
    <row r="8" spans="1:6" ht="21" customHeight="1" x14ac:dyDescent="0.2">
      <c r="A8" s="55" t="s">
        <v>309</v>
      </c>
      <c r="B8" s="183"/>
      <c r="C8" s="183"/>
      <c r="D8" s="183"/>
      <c r="E8" s="50">
        <f>SUM(B8:D8)</f>
        <v>0</v>
      </c>
      <c r="F8" s="199"/>
    </row>
    <row r="9" spans="1:6" ht="21" customHeight="1" x14ac:dyDescent="0.2">
      <c r="A9" s="56" t="s">
        <v>44</v>
      </c>
      <c r="B9" s="190"/>
      <c r="C9" s="190"/>
      <c r="D9" s="190"/>
      <c r="E9" s="50">
        <f>SUM(B9:D9)</f>
        <v>0</v>
      </c>
      <c r="F9" s="199"/>
    </row>
    <row r="10" spans="1:6" ht="21" customHeight="1" x14ac:dyDescent="0.2">
      <c r="A10" s="53" t="s">
        <v>34</v>
      </c>
      <c r="B10" s="54">
        <f>SUM(B8:B9)</f>
        <v>0</v>
      </c>
      <c r="C10" s="54">
        <f>SUM(C8:C9)</f>
        <v>0</v>
      </c>
      <c r="D10" s="54">
        <f>SUM(D8:D9)</f>
        <v>0</v>
      </c>
      <c r="E10" s="121">
        <f>SUM(E8:E9)</f>
        <v>0</v>
      </c>
      <c r="F10" s="199"/>
    </row>
    <row r="11" spans="1:6" ht="15" customHeight="1" x14ac:dyDescent="0.2">
      <c r="A11" s="49" t="s">
        <v>35</v>
      </c>
      <c r="B11" s="94"/>
      <c r="C11" s="94"/>
      <c r="D11" s="94"/>
      <c r="E11" s="95"/>
      <c r="F11" s="203"/>
    </row>
    <row r="12" spans="1:6" ht="21" customHeight="1" x14ac:dyDescent="0.2">
      <c r="A12" s="55" t="s">
        <v>45</v>
      </c>
      <c r="B12" s="183"/>
      <c r="C12" s="183"/>
      <c r="D12" s="183"/>
      <c r="E12" s="50">
        <f>SUM(B12:D12)</f>
        <v>0</v>
      </c>
      <c r="F12" s="199"/>
    </row>
    <row r="13" spans="1:6" ht="21" customHeight="1" x14ac:dyDescent="0.2">
      <c r="A13" s="56" t="s">
        <v>46</v>
      </c>
      <c r="B13" s="191"/>
      <c r="C13" s="191"/>
      <c r="D13" s="191"/>
      <c r="E13" s="50">
        <f t="shared" ref="E13:E19" si="0">SUM(B13:D13)</f>
        <v>0</v>
      </c>
      <c r="F13" s="199"/>
    </row>
    <row r="14" spans="1:6" ht="21" customHeight="1" x14ac:dyDescent="0.2">
      <c r="A14" s="56" t="s">
        <v>47</v>
      </c>
      <c r="B14" s="191"/>
      <c r="C14" s="191"/>
      <c r="D14" s="191"/>
      <c r="E14" s="50">
        <f t="shared" si="0"/>
        <v>0</v>
      </c>
      <c r="F14" s="199"/>
    </row>
    <row r="15" spans="1:6" ht="21" customHeight="1" x14ac:dyDescent="0.2">
      <c r="A15" s="56" t="s">
        <v>48</v>
      </c>
      <c r="B15" s="191"/>
      <c r="C15" s="191"/>
      <c r="D15" s="191"/>
      <c r="E15" s="50">
        <f t="shared" si="0"/>
        <v>0</v>
      </c>
      <c r="F15" s="199"/>
    </row>
    <row r="16" spans="1:6" ht="21" customHeight="1" x14ac:dyDescent="0.2">
      <c r="A16" s="56" t="s">
        <v>49</v>
      </c>
      <c r="B16" s="191"/>
      <c r="C16" s="191"/>
      <c r="D16" s="191"/>
      <c r="E16" s="50">
        <f t="shared" si="0"/>
        <v>0</v>
      </c>
      <c r="F16" s="199"/>
    </row>
    <row r="17" spans="1:6" ht="21" customHeight="1" x14ac:dyDescent="0.2">
      <c r="A17" s="56" t="s">
        <v>93</v>
      </c>
      <c r="B17" s="191"/>
      <c r="C17" s="191"/>
      <c r="D17" s="191"/>
      <c r="E17" s="50">
        <f t="shared" si="0"/>
        <v>0</v>
      </c>
      <c r="F17" s="199"/>
    </row>
    <row r="18" spans="1:6" ht="21" customHeight="1" x14ac:dyDescent="0.2">
      <c r="A18" s="56" t="s">
        <v>51</v>
      </c>
      <c r="B18" s="191"/>
      <c r="C18" s="191"/>
      <c r="D18" s="191"/>
      <c r="E18" s="50">
        <f t="shared" si="0"/>
        <v>0</v>
      </c>
      <c r="F18" s="199"/>
    </row>
    <row r="19" spans="1:6" ht="21" customHeight="1" x14ac:dyDescent="0.2">
      <c r="A19" s="56" t="s">
        <v>52</v>
      </c>
      <c r="B19" s="191"/>
      <c r="C19" s="191"/>
      <c r="D19" s="191"/>
      <c r="E19" s="50">
        <f t="shared" si="0"/>
        <v>0</v>
      </c>
      <c r="F19" s="199"/>
    </row>
    <row r="20" spans="1:6" ht="21" customHeight="1" x14ac:dyDescent="0.2">
      <c r="A20" s="56" t="s">
        <v>89</v>
      </c>
      <c r="B20" s="159"/>
      <c r="C20" s="159"/>
      <c r="D20" s="159"/>
      <c r="E20" s="160"/>
      <c r="F20" s="204"/>
    </row>
    <row r="21" spans="1:6" ht="21" customHeight="1" x14ac:dyDescent="0.2">
      <c r="A21" s="53" t="s">
        <v>36</v>
      </c>
      <c r="B21" s="57">
        <f>SUM(B12:B20)</f>
        <v>0</v>
      </c>
      <c r="C21" s="57">
        <f>SUM(C12:C20)</f>
        <v>0</v>
      </c>
      <c r="D21" s="57">
        <f>SUM(D12:D20)</f>
        <v>0</v>
      </c>
      <c r="E21" s="121">
        <f>SUM(E12:E20)</f>
        <v>0</v>
      </c>
      <c r="F21" s="199"/>
    </row>
    <row r="22" spans="1:6" ht="21" customHeight="1" x14ac:dyDescent="0.2">
      <c r="A22" s="56" t="s">
        <v>37</v>
      </c>
      <c r="B22" s="57">
        <f>B10-B21</f>
        <v>0</v>
      </c>
      <c r="C22" s="57">
        <f t="shared" ref="C22:E22" si="1">C10-C21</f>
        <v>0</v>
      </c>
      <c r="D22" s="57">
        <f t="shared" si="1"/>
        <v>0</v>
      </c>
      <c r="E22" s="50">
        <f t="shared" si="1"/>
        <v>0</v>
      </c>
      <c r="F22" s="199"/>
    </row>
    <row r="23" spans="1:6" ht="21" customHeight="1" x14ac:dyDescent="0.2">
      <c r="A23" s="56" t="s">
        <v>94</v>
      </c>
      <c r="B23" s="191"/>
      <c r="C23" s="191"/>
      <c r="D23" s="191"/>
      <c r="E23" s="50">
        <f>SUM(B23:D23)</f>
        <v>0</v>
      </c>
      <c r="F23" s="199"/>
    </row>
    <row r="24" spans="1:6" ht="21" customHeight="1" x14ac:dyDescent="0.2">
      <c r="A24" s="59" t="s">
        <v>95</v>
      </c>
      <c r="B24" s="191"/>
      <c r="C24" s="191"/>
      <c r="D24" s="191"/>
      <c r="E24" s="50">
        <f>SUM(B24:D24)</f>
        <v>0</v>
      </c>
      <c r="F24" s="199"/>
    </row>
    <row r="25" spans="1:6" ht="21" customHeight="1" x14ac:dyDescent="0.2">
      <c r="A25" s="106" t="s">
        <v>97</v>
      </c>
      <c r="B25" s="191"/>
      <c r="C25" s="191"/>
      <c r="D25" s="191"/>
      <c r="E25" s="50">
        <f>SUM(B25:D25)</f>
        <v>0</v>
      </c>
      <c r="F25" s="199"/>
    </row>
    <row r="26" spans="1:6" ht="12.75" customHeight="1" x14ac:dyDescent="0.2">
      <c r="A26" s="325" t="s">
        <v>38</v>
      </c>
      <c r="B26" s="117"/>
      <c r="C26" s="118"/>
      <c r="D26" s="119"/>
      <c r="E26" s="141" t="s">
        <v>132</v>
      </c>
      <c r="F26" s="199"/>
    </row>
    <row r="27" spans="1:6" ht="14.25" customHeight="1" x14ac:dyDescent="0.2">
      <c r="A27" s="326"/>
      <c r="B27" s="58">
        <f>B22+B23-B24+B25</f>
        <v>0</v>
      </c>
      <c r="C27" s="58">
        <f>C22+C23-C24+C25</f>
        <v>0</v>
      </c>
      <c r="D27" s="58">
        <f>D22+D23-D24+D25</f>
        <v>0</v>
      </c>
      <c r="E27" s="141">
        <f>E22+E23-E24+E25</f>
        <v>0</v>
      </c>
      <c r="F27" s="199"/>
    </row>
    <row r="28" spans="1:6" ht="20.100000000000001" customHeight="1" x14ac:dyDescent="0.2">
      <c r="A28" s="96"/>
      <c r="B28" s="161"/>
      <c r="C28" s="161"/>
      <c r="D28" s="161"/>
      <c r="E28" s="98"/>
      <c r="F28" s="205"/>
    </row>
    <row r="29" spans="1:6" ht="21" customHeight="1" x14ac:dyDescent="0.2">
      <c r="A29" s="59" t="s">
        <v>39</v>
      </c>
      <c r="B29" s="191"/>
      <c r="C29" s="162"/>
      <c r="D29" s="162"/>
      <c r="E29" s="51">
        <f>B29</f>
        <v>0</v>
      </c>
      <c r="F29" s="199"/>
    </row>
    <row r="30" spans="1:6" ht="21" customHeight="1" x14ac:dyDescent="0.2">
      <c r="A30" s="59" t="s">
        <v>80</v>
      </c>
      <c r="B30" s="191"/>
      <c r="C30" s="162"/>
      <c r="D30" s="162"/>
      <c r="E30" s="51">
        <f>B30</f>
        <v>0</v>
      </c>
      <c r="F30" s="199"/>
    </row>
    <row r="31" spans="1:6" ht="21" customHeight="1" x14ac:dyDescent="0.2">
      <c r="A31" s="59" t="s">
        <v>40</v>
      </c>
      <c r="B31" s="57">
        <f>+B27+B29+B30</f>
        <v>0</v>
      </c>
      <c r="C31" s="54">
        <f>+C27+C29+C30</f>
        <v>0</v>
      </c>
      <c r="D31" s="54">
        <f>+D27+D29+D30</f>
        <v>0</v>
      </c>
      <c r="E31" s="122">
        <f>+E29+E27+E30</f>
        <v>0</v>
      </c>
      <c r="F31" s="199"/>
    </row>
    <row r="32" spans="1:6" ht="21" customHeight="1" x14ac:dyDescent="0.2">
      <c r="A32" s="53" t="s">
        <v>41</v>
      </c>
      <c r="B32" s="161"/>
      <c r="C32" s="161"/>
      <c r="D32" s="161"/>
      <c r="E32" s="163"/>
      <c r="F32" s="206"/>
    </row>
    <row r="33" spans="1:6" ht="21" customHeight="1" x14ac:dyDescent="0.2">
      <c r="A33" s="59" t="s">
        <v>138</v>
      </c>
      <c r="B33" s="191"/>
      <c r="C33" s="191"/>
      <c r="D33" s="191"/>
      <c r="E33" s="50">
        <f>SUM(B33:D33)</f>
        <v>0</v>
      </c>
      <c r="F33" s="199"/>
    </row>
    <row r="34" spans="1:6" ht="21" customHeight="1" x14ac:dyDescent="0.2">
      <c r="A34" s="59" t="s">
        <v>139</v>
      </c>
      <c r="B34" s="164">
        <v>0</v>
      </c>
      <c r="C34" s="164">
        <v>0</v>
      </c>
      <c r="D34" s="164">
        <v>0</v>
      </c>
      <c r="E34" s="145">
        <f>SUM(B34:D34)</f>
        <v>0</v>
      </c>
      <c r="F34" s="199"/>
    </row>
    <row r="35" spans="1:6" ht="21" customHeight="1" x14ac:dyDescent="0.2">
      <c r="A35" s="59" t="s">
        <v>140</v>
      </c>
      <c r="B35" s="191"/>
      <c r="C35" s="191"/>
      <c r="D35" s="191"/>
      <c r="E35" s="50">
        <f>SUM(B35:D35)</f>
        <v>0</v>
      </c>
      <c r="F35" s="199"/>
    </row>
    <row r="36" spans="1:6" ht="21" customHeight="1" x14ac:dyDescent="0.2">
      <c r="A36" s="59" t="s">
        <v>141</v>
      </c>
      <c r="B36" s="191"/>
      <c r="C36" s="191"/>
      <c r="D36" s="191"/>
      <c r="E36" s="50">
        <f t="shared" ref="E36:E38" si="2">SUM(B36:D36)</f>
        <v>0</v>
      </c>
      <c r="F36" s="199"/>
    </row>
    <row r="37" spans="1:6" ht="21" customHeight="1" x14ac:dyDescent="0.2">
      <c r="A37" s="59" t="s">
        <v>142</v>
      </c>
      <c r="B37" s="191"/>
      <c r="C37" s="191"/>
      <c r="D37" s="191"/>
      <c r="E37" s="50">
        <f t="shared" si="2"/>
        <v>0</v>
      </c>
      <c r="F37" s="199"/>
    </row>
    <row r="38" spans="1:6" ht="21" customHeight="1" x14ac:dyDescent="0.2">
      <c r="A38" s="106" t="s">
        <v>137</v>
      </c>
      <c r="B38" s="192"/>
      <c r="C38" s="192"/>
      <c r="D38" s="192"/>
      <c r="E38" s="141">
        <f t="shared" si="2"/>
        <v>0</v>
      </c>
      <c r="F38" s="199"/>
    </row>
    <row r="39" spans="1:6" ht="21" customHeight="1" thickBot="1" x14ac:dyDescent="0.25">
      <c r="A39" s="61" t="s">
        <v>143</v>
      </c>
      <c r="B39" s="193"/>
      <c r="C39" s="193"/>
      <c r="D39" s="193"/>
      <c r="E39" s="140">
        <f>SUM(B39:D39)</f>
        <v>0</v>
      </c>
      <c r="F39" s="199"/>
    </row>
    <row r="40" spans="1:6" ht="19.5" thickTop="1" x14ac:dyDescent="0.3">
      <c r="A40" s="89" t="s">
        <v>81</v>
      </c>
    </row>
    <row r="41" spans="1:6" ht="18.75" x14ac:dyDescent="0.3">
      <c r="A41" s="88"/>
      <c r="B41" s="196">
        <f>B31-SUM(B33:B39)</f>
        <v>0</v>
      </c>
      <c r="C41" s="196">
        <f>C31-SUM(C33:C39)</f>
        <v>0</v>
      </c>
      <c r="D41" s="196">
        <f>D31-SUM(D33:D39)</f>
        <v>0</v>
      </c>
      <c r="E41" s="196">
        <f t="shared" ref="E41" si="3">E31-SUM(E33:E39)</f>
        <v>0</v>
      </c>
      <c r="F41" s="196"/>
    </row>
  </sheetData>
  <mergeCells count="6">
    <mergeCell ref="A1:E1"/>
    <mergeCell ref="A26:A27"/>
    <mergeCell ref="A5:A6"/>
    <mergeCell ref="B4:E4"/>
    <mergeCell ref="B3:E3"/>
    <mergeCell ref="A2:E2"/>
  </mergeCells>
  <phoneticPr fontId="2" type="noConversion"/>
  <printOptions horizontalCentered="1"/>
  <pageMargins left="0.25" right="0.25" top="1" bottom="0.75" header="0.25" footer="0.25"/>
  <pageSetup scale="83" orientation="portrait" blackAndWhite="1" r:id="rId1"/>
  <headerFooter alignWithMargins="0">
    <oddHeader>&amp;L&amp;"Times New Roman,Regular"&amp;12Public Disclosure of Proposed Collective Bargaining Agreement
Page 4a</oddHeader>
    <oddFooter>&amp;CPage 4a&amp;RRevised February 22, 2023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1"/>
  <sheetViews>
    <sheetView zoomScale="110" zoomScaleNormal="110" workbookViewId="0">
      <selection activeCell="E41" sqref="E41"/>
    </sheetView>
  </sheetViews>
  <sheetFormatPr defaultRowHeight="12.75" customHeight="1" zeroHeight="1" x14ac:dyDescent="0.2"/>
  <cols>
    <col min="1" max="1" width="44.42578125" customWidth="1"/>
    <col min="2" max="5" width="14.7109375" customWidth="1"/>
    <col min="6" max="6" width="5.42578125" customWidth="1"/>
    <col min="7" max="7" width="91.7109375" style="44" customWidth="1"/>
    <col min="8" max="254" width="0" hidden="1" customWidth="1"/>
    <col min="255" max="255" width="21.140625" customWidth="1"/>
    <col min="256" max="256" width="15.85546875" customWidth="1"/>
  </cols>
  <sheetData>
    <row r="1" spans="1:6" customFormat="1" ht="15.75" x14ac:dyDescent="0.25">
      <c r="A1" s="319" t="s">
        <v>43</v>
      </c>
      <c r="B1" s="319"/>
      <c r="C1" s="319"/>
      <c r="D1" s="319"/>
      <c r="E1" s="319"/>
      <c r="F1" s="113"/>
    </row>
    <row r="2" spans="1:6" customFormat="1" ht="15.75" x14ac:dyDescent="0.25">
      <c r="A2" s="290"/>
      <c r="B2" s="290"/>
      <c r="C2" s="290"/>
      <c r="D2" s="290"/>
      <c r="E2" s="290"/>
      <c r="F2" s="22"/>
    </row>
    <row r="3" spans="1:6" customFormat="1" ht="15.75" x14ac:dyDescent="0.25">
      <c r="A3" s="84"/>
      <c r="B3" s="290" t="s">
        <v>100</v>
      </c>
      <c r="C3" s="290"/>
      <c r="D3" s="290"/>
      <c r="E3" s="290"/>
      <c r="F3" s="22"/>
    </row>
    <row r="4" spans="1:6" customFormat="1" ht="13.5" thickBot="1" x14ac:dyDescent="0.25">
      <c r="A4" s="105" t="s">
        <v>90</v>
      </c>
      <c r="B4" s="329" t="e">
        <f>VLOOKUP('Page 1, Agreement'!$C$4,Lookups!$B$2:$E$67,3,FALSE)</f>
        <v>#N/A</v>
      </c>
      <c r="C4" s="329"/>
      <c r="D4" s="329"/>
      <c r="E4" s="329"/>
      <c r="F4" s="198"/>
    </row>
    <row r="5" spans="1:6" customFormat="1" ht="13.5" thickTop="1" x14ac:dyDescent="0.2">
      <c r="A5" s="327"/>
      <c r="B5" s="45" t="s">
        <v>27</v>
      </c>
      <c r="C5" s="45" t="s">
        <v>28</v>
      </c>
      <c r="D5" s="45" t="s">
        <v>30</v>
      </c>
      <c r="E5" s="46" t="s">
        <v>32</v>
      </c>
      <c r="F5" s="200"/>
    </row>
    <row r="6" spans="1:6" customFormat="1" ht="51.75" customHeight="1" x14ac:dyDescent="0.2">
      <c r="A6" s="328"/>
      <c r="B6" s="189" t="str">
        <f>'Page 4a, Impact, Unrestr G.F.'!B6</f>
        <v xml:space="preserve">Latest Board-Approved Budget Before Settlement  (As of __/__/__  ) </v>
      </c>
      <c r="C6" s="47" t="s">
        <v>29</v>
      </c>
      <c r="D6" s="47" t="s">
        <v>31</v>
      </c>
      <c r="E6" s="48" t="s">
        <v>42</v>
      </c>
      <c r="F6" s="201"/>
    </row>
    <row r="7" spans="1:6" customFormat="1" ht="15" customHeight="1" x14ac:dyDescent="0.2">
      <c r="A7" s="49" t="s">
        <v>33</v>
      </c>
      <c r="B7" s="92"/>
      <c r="C7" s="92"/>
      <c r="D7" s="92"/>
      <c r="E7" s="93"/>
      <c r="F7" s="202"/>
    </row>
    <row r="8" spans="1:6" ht="21" customHeight="1" x14ac:dyDescent="0.2">
      <c r="A8" s="55" t="s">
        <v>309</v>
      </c>
      <c r="B8" s="183"/>
      <c r="C8" s="183"/>
      <c r="D8" s="183"/>
      <c r="E8" s="50">
        <f>SUM(B8:D8)</f>
        <v>0</v>
      </c>
      <c r="F8" s="199"/>
    </row>
    <row r="9" spans="1:6" ht="21" customHeight="1" x14ac:dyDescent="0.2">
      <c r="A9" s="56" t="s">
        <v>44</v>
      </c>
      <c r="B9" s="190"/>
      <c r="C9" s="190"/>
      <c r="D9" s="190"/>
      <c r="E9" s="50">
        <f>SUM(B9:D9)</f>
        <v>0</v>
      </c>
      <c r="F9" s="199"/>
    </row>
    <row r="10" spans="1:6" ht="21" customHeight="1" x14ac:dyDescent="0.2">
      <c r="A10" s="53" t="s">
        <v>34</v>
      </c>
      <c r="B10" s="54">
        <f>SUM(B8:B9)</f>
        <v>0</v>
      </c>
      <c r="C10" s="54">
        <f>SUM(C8:C9)</f>
        <v>0</v>
      </c>
      <c r="D10" s="54">
        <f>SUM(D8:D9)</f>
        <v>0</v>
      </c>
      <c r="E10" s="121">
        <f>SUM(E8:E9)</f>
        <v>0</v>
      </c>
      <c r="F10" s="199"/>
    </row>
    <row r="11" spans="1:6" ht="15" customHeight="1" x14ac:dyDescent="0.2">
      <c r="A11" s="49" t="s">
        <v>35</v>
      </c>
      <c r="B11" s="94"/>
      <c r="C11" s="94"/>
      <c r="D11" s="94"/>
      <c r="E11" s="95"/>
      <c r="F11" s="203"/>
    </row>
    <row r="12" spans="1:6" ht="21" customHeight="1" x14ac:dyDescent="0.2">
      <c r="A12" s="55" t="s">
        <v>45</v>
      </c>
      <c r="B12" s="183"/>
      <c r="C12" s="183"/>
      <c r="D12" s="183"/>
      <c r="E12" s="50">
        <f t="shared" ref="E12:E19" si="0">SUM(B12:D12)</f>
        <v>0</v>
      </c>
      <c r="F12" s="199"/>
    </row>
    <row r="13" spans="1:6" ht="21" customHeight="1" x14ac:dyDescent="0.2">
      <c r="A13" s="56" t="s">
        <v>46</v>
      </c>
      <c r="B13" s="191"/>
      <c r="C13" s="191"/>
      <c r="D13" s="191"/>
      <c r="E13" s="50">
        <f t="shared" si="0"/>
        <v>0</v>
      </c>
      <c r="F13" s="199"/>
    </row>
    <row r="14" spans="1:6" ht="21" customHeight="1" x14ac:dyDescent="0.2">
      <c r="A14" s="56" t="s">
        <v>47</v>
      </c>
      <c r="B14" s="191"/>
      <c r="C14" s="191"/>
      <c r="D14" s="191"/>
      <c r="E14" s="50">
        <f t="shared" si="0"/>
        <v>0</v>
      </c>
      <c r="F14" s="199"/>
    </row>
    <row r="15" spans="1:6" ht="21" customHeight="1" x14ac:dyDescent="0.2">
      <c r="A15" s="56" t="s">
        <v>48</v>
      </c>
      <c r="B15" s="191"/>
      <c r="C15" s="191"/>
      <c r="D15" s="191"/>
      <c r="E15" s="50">
        <f t="shared" si="0"/>
        <v>0</v>
      </c>
      <c r="F15" s="199"/>
    </row>
    <row r="16" spans="1:6" ht="21" customHeight="1" x14ac:dyDescent="0.2">
      <c r="A16" s="56" t="s">
        <v>49</v>
      </c>
      <c r="B16" s="191"/>
      <c r="C16" s="191"/>
      <c r="D16" s="191"/>
      <c r="E16" s="50">
        <f t="shared" si="0"/>
        <v>0</v>
      </c>
      <c r="F16" s="199"/>
    </row>
    <row r="17" spans="1:6" ht="21" customHeight="1" x14ac:dyDescent="0.2">
      <c r="A17" s="56" t="s">
        <v>93</v>
      </c>
      <c r="B17" s="191"/>
      <c r="C17" s="191"/>
      <c r="D17" s="191"/>
      <c r="E17" s="50">
        <f t="shared" si="0"/>
        <v>0</v>
      </c>
      <c r="F17" s="199"/>
    </row>
    <row r="18" spans="1:6" ht="21" customHeight="1" x14ac:dyDescent="0.2">
      <c r="A18" s="56" t="s">
        <v>51</v>
      </c>
      <c r="B18" s="191"/>
      <c r="C18" s="191"/>
      <c r="D18" s="191"/>
      <c r="E18" s="50">
        <f t="shared" si="0"/>
        <v>0</v>
      </c>
      <c r="F18" s="199"/>
    </row>
    <row r="19" spans="1:6" ht="21" customHeight="1" x14ac:dyDescent="0.2">
      <c r="A19" s="56" t="s">
        <v>52</v>
      </c>
      <c r="B19" s="191"/>
      <c r="C19" s="191"/>
      <c r="D19" s="191"/>
      <c r="E19" s="50">
        <f t="shared" si="0"/>
        <v>0</v>
      </c>
      <c r="F19" s="199"/>
    </row>
    <row r="20" spans="1:6" ht="21" customHeight="1" x14ac:dyDescent="0.2">
      <c r="A20" s="56" t="s">
        <v>89</v>
      </c>
      <c r="B20" s="159"/>
      <c r="C20" s="159"/>
      <c r="D20" s="159"/>
      <c r="E20" s="160"/>
      <c r="F20" s="204"/>
    </row>
    <row r="21" spans="1:6" ht="21" customHeight="1" x14ac:dyDescent="0.2">
      <c r="A21" s="53" t="s">
        <v>36</v>
      </c>
      <c r="B21" s="57">
        <f>SUM(B12:B20)</f>
        <v>0</v>
      </c>
      <c r="C21" s="57">
        <f>SUM(C12:C20)</f>
        <v>0</v>
      </c>
      <c r="D21" s="57">
        <f t="shared" ref="D21" si="1">SUM(D12:D20)</f>
        <v>0</v>
      </c>
      <c r="E21" s="121">
        <f>SUM(E12:E20)</f>
        <v>0</v>
      </c>
      <c r="F21" s="199"/>
    </row>
    <row r="22" spans="1:6" ht="21" customHeight="1" x14ac:dyDescent="0.2">
      <c r="A22" s="56" t="s">
        <v>37</v>
      </c>
      <c r="B22" s="57">
        <f>B10-B21</f>
        <v>0</v>
      </c>
      <c r="C22" s="57">
        <f t="shared" ref="C22:D22" si="2">C10-C21</f>
        <v>0</v>
      </c>
      <c r="D22" s="57">
        <f t="shared" si="2"/>
        <v>0</v>
      </c>
      <c r="E22" s="50">
        <f>SUM(B22:D22)</f>
        <v>0</v>
      </c>
      <c r="F22" s="199"/>
    </row>
    <row r="23" spans="1:6" ht="21" customHeight="1" x14ac:dyDescent="0.2">
      <c r="A23" s="56" t="s">
        <v>94</v>
      </c>
      <c r="B23" s="191"/>
      <c r="C23" s="191"/>
      <c r="D23" s="191"/>
      <c r="E23" s="50">
        <f>SUM(B23:D23)</f>
        <v>0</v>
      </c>
      <c r="F23" s="199"/>
    </row>
    <row r="24" spans="1:6" ht="21" customHeight="1" x14ac:dyDescent="0.2">
      <c r="A24" s="59" t="s">
        <v>95</v>
      </c>
      <c r="B24" s="191"/>
      <c r="C24" s="191"/>
      <c r="D24" s="191"/>
      <c r="E24" s="50">
        <f>SUM(B24:D24)</f>
        <v>0</v>
      </c>
      <c r="F24" s="199"/>
    </row>
    <row r="25" spans="1:6" ht="21" customHeight="1" x14ac:dyDescent="0.2">
      <c r="A25" s="106" t="s">
        <v>97</v>
      </c>
      <c r="B25" s="191"/>
      <c r="C25" s="191"/>
      <c r="D25" s="191"/>
      <c r="E25" s="50">
        <f>SUM(B25:D25)</f>
        <v>0</v>
      </c>
      <c r="F25" s="199"/>
    </row>
    <row r="26" spans="1:6" ht="12.75" customHeight="1" x14ac:dyDescent="0.2">
      <c r="A26" s="325" t="s">
        <v>38</v>
      </c>
      <c r="B26" s="117"/>
      <c r="C26" s="118"/>
      <c r="D26" s="119"/>
      <c r="E26" s="141" t="s">
        <v>132</v>
      </c>
      <c r="F26" s="199"/>
    </row>
    <row r="27" spans="1:6" ht="14.25" customHeight="1" x14ac:dyDescent="0.2">
      <c r="A27" s="326"/>
      <c r="B27" s="58">
        <f>B22+B23-B24+B25</f>
        <v>0</v>
      </c>
      <c r="C27" s="58">
        <f t="shared" ref="C27" si="3">C22+C23-C24+C25</f>
        <v>0</v>
      </c>
      <c r="D27" s="58">
        <f>D22+D23-D24+D25</f>
        <v>0</v>
      </c>
      <c r="E27" s="141">
        <f>SUM(B27:D27)</f>
        <v>0</v>
      </c>
      <c r="F27" s="199"/>
    </row>
    <row r="28" spans="1:6" ht="20.100000000000001" customHeight="1" x14ac:dyDescent="0.2">
      <c r="A28" s="96"/>
      <c r="B28" s="161"/>
      <c r="C28" s="161"/>
      <c r="D28" s="161"/>
      <c r="E28" s="98"/>
      <c r="F28" s="205"/>
    </row>
    <row r="29" spans="1:6" ht="21" customHeight="1" x14ac:dyDescent="0.2">
      <c r="A29" s="59" t="s">
        <v>39</v>
      </c>
      <c r="B29" s="191"/>
      <c r="C29" s="162"/>
      <c r="D29" s="162"/>
      <c r="E29" s="51">
        <f>B29</f>
        <v>0</v>
      </c>
      <c r="F29" s="199"/>
    </row>
    <row r="30" spans="1:6" ht="21" customHeight="1" x14ac:dyDescent="0.2">
      <c r="A30" s="59" t="s">
        <v>80</v>
      </c>
      <c r="B30" s="191"/>
      <c r="C30" s="162"/>
      <c r="D30" s="162"/>
      <c r="E30" s="51">
        <f>B30</f>
        <v>0</v>
      </c>
      <c r="F30" s="199"/>
    </row>
    <row r="31" spans="1:6" ht="21" customHeight="1" x14ac:dyDescent="0.2">
      <c r="A31" s="59" t="s">
        <v>40</v>
      </c>
      <c r="B31" s="57">
        <f>B27+B29+B30</f>
        <v>0</v>
      </c>
      <c r="C31" s="54">
        <f>C27+C29+C30</f>
        <v>0</v>
      </c>
      <c r="D31" s="54">
        <f>D27+D29+D30</f>
        <v>0</v>
      </c>
      <c r="E31" s="122">
        <f>+E29+E27+E30</f>
        <v>0</v>
      </c>
      <c r="F31" s="199"/>
    </row>
    <row r="32" spans="1:6" ht="21" customHeight="1" x14ac:dyDescent="0.2">
      <c r="A32" s="53" t="s">
        <v>41</v>
      </c>
      <c r="B32" s="161"/>
      <c r="C32" s="161"/>
      <c r="D32" s="161"/>
      <c r="E32" s="163"/>
      <c r="F32" s="206"/>
    </row>
    <row r="33" spans="1:6" ht="21" customHeight="1" x14ac:dyDescent="0.2">
      <c r="A33" s="59" t="s">
        <v>138</v>
      </c>
      <c r="B33" s="191"/>
      <c r="C33" s="191"/>
      <c r="D33" s="191"/>
      <c r="E33" s="50">
        <f t="shared" ref="E33:E39" si="4">SUM(B33:D33)</f>
        <v>0</v>
      </c>
      <c r="F33" s="199"/>
    </row>
    <row r="34" spans="1:6" ht="21" customHeight="1" x14ac:dyDescent="0.2">
      <c r="A34" s="59" t="s">
        <v>139</v>
      </c>
      <c r="B34" s="229"/>
      <c r="C34" s="229"/>
      <c r="D34" s="229"/>
      <c r="E34" s="121">
        <f t="shared" si="4"/>
        <v>0</v>
      </c>
      <c r="F34" s="199"/>
    </row>
    <row r="35" spans="1:6" ht="21" customHeight="1" x14ac:dyDescent="0.2">
      <c r="A35" s="59" t="s">
        <v>140</v>
      </c>
      <c r="B35" s="191"/>
      <c r="C35" s="191"/>
      <c r="D35" s="191"/>
      <c r="E35" s="50">
        <f t="shared" si="4"/>
        <v>0</v>
      </c>
      <c r="F35" s="199"/>
    </row>
    <row r="36" spans="1:6" ht="21" customHeight="1" x14ac:dyDescent="0.2">
      <c r="A36" s="59" t="s">
        <v>141</v>
      </c>
      <c r="B36" s="191"/>
      <c r="C36" s="191"/>
      <c r="D36" s="191"/>
      <c r="E36" s="50">
        <f t="shared" si="4"/>
        <v>0</v>
      </c>
      <c r="F36" s="199"/>
    </row>
    <row r="37" spans="1:6" ht="21" customHeight="1" x14ac:dyDescent="0.2">
      <c r="A37" s="59" t="s">
        <v>142</v>
      </c>
      <c r="B37" s="191"/>
      <c r="C37" s="191"/>
      <c r="D37" s="191"/>
      <c r="E37" s="50">
        <f t="shared" si="4"/>
        <v>0</v>
      </c>
      <c r="F37" s="199"/>
    </row>
    <row r="38" spans="1:6" ht="21" customHeight="1" x14ac:dyDescent="0.2">
      <c r="A38" s="106" t="s">
        <v>137</v>
      </c>
      <c r="B38" s="192"/>
      <c r="C38" s="192"/>
      <c r="D38" s="192"/>
      <c r="E38" s="141">
        <f t="shared" si="4"/>
        <v>0</v>
      </c>
      <c r="F38" s="199"/>
    </row>
    <row r="39" spans="1:6" ht="21" customHeight="1" thickBot="1" x14ac:dyDescent="0.25">
      <c r="A39" s="61" t="s">
        <v>143</v>
      </c>
      <c r="B39" s="193"/>
      <c r="C39" s="193"/>
      <c r="D39" s="193"/>
      <c r="E39" s="140">
        <f t="shared" si="4"/>
        <v>0</v>
      </c>
      <c r="F39" s="199"/>
    </row>
    <row r="40" spans="1:6" ht="19.5" thickTop="1" x14ac:dyDescent="0.3">
      <c r="A40" s="89" t="s">
        <v>81</v>
      </c>
    </row>
    <row r="41" spans="1:6" ht="18.75" x14ac:dyDescent="0.3">
      <c r="A41" s="88"/>
      <c r="B41" s="196">
        <f>B31-SUM(B33:B39)</f>
        <v>0</v>
      </c>
      <c r="C41" s="196">
        <f>C31-SUM(C33:C39)</f>
        <v>0</v>
      </c>
      <c r="D41" s="196">
        <f>D31-SUM(D33:D39)</f>
        <v>0</v>
      </c>
      <c r="E41" s="196">
        <f t="shared" ref="E41" si="5">E31-SUM(E33:E39)</f>
        <v>0</v>
      </c>
      <c r="F41" s="196"/>
    </row>
  </sheetData>
  <mergeCells count="6">
    <mergeCell ref="A1:E1"/>
    <mergeCell ref="A26:A27"/>
    <mergeCell ref="A5:A6"/>
    <mergeCell ref="B4:E4"/>
    <mergeCell ref="A2:E2"/>
    <mergeCell ref="B3:E3"/>
  </mergeCells>
  <phoneticPr fontId="2" type="noConversion"/>
  <printOptions horizontalCentered="1"/>
  <pageMargins left="0.25" right="0.25" top="1" bottom="0.75" header="0.25" footer="0.25"/>
  <pageSetup scale="83" orientation="portrait" blackAndWhite="1" r:id="rId1"/>
  <headerFooter alignWithMargins="0">
    <oddHeader>&amp;L&amp;"Times New Roman,Regular"&amp;12Public Disclosure of Proposed Collective Bargaining Agreement
Page 4b</oddHeader>
    <oddFooter>&amp;CPage 4b&amp;RRevised February 22, 2023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3"/>
  <sheetViews>
    <sheetView zoomScaleNormal="100" workbookViewId="0">
      <selection activeCell="D41" sqref="D41"/>
    </sheetView>
  </sheetViews>
  <sheetFormatPr defaultRowHeight="12.75" zeroHeight="1" x14ac:dyDescent="0.2"/>
  <cols>
    <col min="1" max="1" width="43.42578125" customWidth="1"/>
    <col min="2" max="6" width="14.7109375" customWidth="1"/>
    <col min="7" max="7" width="91.7109375" style="44" customWidth="1"/>
    <col min="8" max="257" width="0" hidden="1" customWidth="1"/>
  </cols>
  <sheetData>
    <row r="1" spans="1:6" customFormat="1" ht="15.75" x14ac:dyDescent="0.25">
      <c r="A1" s="319" t="s">
        <v>43</v>
      </c>
      <c r="B1" s="319"/>
      <c r="C1" s="319"/>
      <c r="D1" s="319"/>
      <c r="E1" s="319"/>
      <c r="F1" s="113"/>
    </row>
    <row r="2" spans="1:6" customFormat="1" ht="15.75" x14ac:dyDescent="0.25">
      <c r="A2" s="290"/>
      <c r="B2" s="290"/>
      <c r="C2" s="290"/>
      <c r="D2" s="290"/>
      <c r="E2" s="290"/>
      <c r="F2" s="22"/>
    </row>
    <row r="3" spans="1:6" customFormat="1" ht="15.75" x14ac:dyDescent="0.25">
      <c r="A3" s="84"/>
      <c r="B3" s="290" t="s">
        <v>92</v>
      </c>
      <c r="C3" s="290"/>
      <c r="D3" s="290"/>
      <c r="E3" s="290"/>
      <c r="F3" s="22"/>
    </row>
    <row r="4" spans="1:6" customFormat="1" ht="13.5" thickBot="1" x14ac:dyDescent="0.25">
      <c r="A4" s="90" t="s">
        <v>90</v>
      </c>
      <c r="B4" s="329" t="e">
        <f>VLOOKUP('Page 1, Agreement'!$C$4,Lookups!$B$2:$E$67,3,FALSE)</f>
        <v>#N/A</v>
      </c>
      <c r="C4" s="329"/>
      <c r="D4" s="329"/>
      <c r="E4" s="329"/>
      <c r="F4" s="198"/>
    </row>
    <row r="5" spans="1:6" customFormat="1" ht="13.5" thickTop="1" x14ac:dyDescent="0.2">
      <c r="A5" s="327"/>
      <c r="B5" s="45" t="s">
        <v>27</v>
      </c>
      <c r="C5" s="45" t="s">
        <v>28</v>
      </c>
      <c r="D5" s="45" t="s">
        <v>30</v>
      </c>
      <c r="E5" s="46" t="s">
        <v>32</v>
      </c>
      <c r="F5" s="200"/>
    </row>
    <row r="6" spans="1:6" customFormat="1" ht="51.75" customHeight="1" x14ac:dyDescent="0.2">
      <c r="A6" s="328"/>
      <c r="B6" s="194" t="str">
        <f>'Page 4a, Impact, Unrestr G.F.'!B6</f>
        <v xml:space="preserve">Latest Board-Approved Budget Before Settlement  (As of __/__/__  ) </v>
      </c>
      <c r="C6" s="47" t="s">
        <v>29</v>
      </c>
      <c r="D6" s="47" t="s">
        <v>31</v>
      </c>
      <c r="E6" s="48" t="s">
        <v>42</v>
      </c>
      <c r="F6" s="201"/>
    </row>
    <row r="7" spans="1:6" customFormat="1" ht="15" customHeight="1" x14ac:dyDescent="0.2">
      <c r="A7" s="49" t="s">
        <v>33</v>
      </c>
      <c r="B7" s="92"/>
      <c r="C7" s="92"/>
      <c r="D7" s="92"/>
      <c r="E7" s="93"/>
      <c r="F7" s="202"/>
    </row>
    <row r="8" spans="1:6" ht="21" customHeight="1" x14ac:dyDescent="0.2">
      <c r="A8" s="55" t="s">
        <v>309</v>
      </c>
      <c r="B8" s="111">
        <f>+'Page 4a, Impact, Unrestr G.F.'!B8+'Page 4b, Impact, Restr G.F.'!B8</f>
        <v>0</v>
      </c>
      <c r="C8" s="111">
        <f>+'Page 4a, Impact, Unrestr G.F.'!C8+'Page 4b, Impact, Restr G.F.'!C8</f>
        <v>0</v>
      </c>
      <c r="D8" s="111">
        <f>+'Page 4a, Impact, Unrestr G.F.'!D8+'Page 4b, Impact, Restr G.F.'!D8</f>
        <v>0</v>
      </c>
      <c r="E8" s="121">
        <f>SUM(B8:D8)</f>
        <v>0</v>
      </c>
      <c r="F8" s="199"/>
    </row>
    <row r="9" spans="1:6" ht="21" customHeight="1" x14ac:dyDescent="0.2">
      <c r="A9" s="56" t="s">
        <v>44</v>
      </c>
      <c r="B9" s="111">
        <f>+'Page 4a, Impact, Unrestr G.F.'!B9+'Page 4b, Impact, Restr G.F.'!B9</f>
        <v>0</v>
      </c>
      <c r="C9" s="111">
        <f>+'Page 4a, Impact, Unrestr G.F.'!C9+'Page 4b, Impact, Restr G.F.'!C9</f>
        <v>0</v>
      </c>
      <c r="D9" s="111">
        <f>+'Page 4a, Impact, Unrestr G.F.'!D9+'Page 4b, Impact, Restr G.F.'!D9</f>
        <v>0</v>
      </c>
      <c r="E9" s="121">
        <f>SUM(B9:D9)</f>
        <v>0</v>
      </c>
      <c r="F9" s="199"/>
    </row>
    <row r="10" spans="1:6" ht="21" customHeight="1" x14ac:dyDescent="0.2">
      <c r="A10" s="53" t="s">
        <v>34</v>
      </c>
      <c r="B10" s="111">
        <f>SUM(B8:B9)</f>
        <v>0</v>
      </c>
      <c r="C10" s="111">
        <f>SUM(C8:C9)</f>
        <v>0</v>
      </c>
      <c r="D10" s="111">
        <f>SUM(D8:D9)</f>
        <v>0</v>
      </c>
      <c r="E10" s="121">
        <f>SUM(E8:E9)</f>
        <v>0</v>
      </c>
      <c r="F10" s="199"/>
    </row>
    <row r="11" spans="1:6" ht="15" customHeight="1" x14ac:dyDescent="0.2">
      <c r="A11" s="49" t="s">
        <v>35</v>
      </c>
      <c r="B11" s="94"/>
      <c r="C11" s="94"/>
      <c r="D11" s="94"/>
      <c r="E11" s="95"/>
      <c r="F11" s="203"/>
    </row>
    <row r="12" spans="1:6" ht="21" customHeight="1" x14ac:dyDescent="0.2">
      <c r="A12" s="55" t="s">
        <v>45</v>
      </c>
      <c r="B12" s="111">
        <f>+'Page 4a, Impact, Unrestr G.F.'!B12+'Page 4b, Impact, Restr G.F.'!B12</f>
        <v>0</v>
      </c>
      <c r="C12" s="111">
        <f>+'Page 4a, Impact, Unrestr G.F.'!C12+'Page 4b, Impact, Restr G.F.'!C12</f>
        <v>0</v>
      </c>
      <c r="D12" s="111">
        <f>+'Page 4a, Impact, Unrestr G.F.'!D12+'Page 4b, Impact, Restr G.F.'!D12</f>
        <v>0</v>
      </c>
      <c r="E12" s="121">
        <f>SUM(B12:D12)</f>
        <v>0</v>
      </c>
      <c r="F12" s="199"/>
    </row>
    <row r="13" spans="1:6" ht="21" customHeight="1" x14ac:dyDescent="0.2">
      <c r="A13" s="56" t="s">
        <v>46</v>
      </c>
      <c r="B13" s="111">
        <f>+'Page 4a, Impact, Unrestr G.F.'!B13+'Page 4b, Impact, Restr G.F.'!B13</f>
        <v>0</v>
      </c>
      <c r="C13" s="111">
        <f>+'Page 4a, Impact, Unrestr G.F.'!C13+'Page 4b, Impact, Restr G.F.'!C13</f>
        <v>0</v>
      </c>
      <c r="D13" s="111">
        <f>+'Page 4a, Impact, Unrestr G.F.'!D13+'Page 4b, Impact, Restr G.F.'!D13</f>
        <v>0</v>
      </c>
      <c r="E13" s="121">
        <f t="shared" ref="E13:E18" si="0">SUM(B13:D13)</f>
        <v>0</v>
      </c>
      <c r="F13" s="199"/>
    </row>
    <row r="14" spans="1:6" ht="21" customHeight="1" x14ac:dyDescent="0.2">
      <c r="A14" s="56" t="s">
        <v>47</v>
      </c>
      <c r="B14" s="111">
        <f>+'Page 4a, Impact, Unrestr G.F.'!B14+'Page 4b, Impact, Restr G.F.'!B14</f>
        <v>0</v>
      </c>
      <c r="C14" s="111">
        <f>+'Page 4a, Impact, Unrestr G.F.'!C14+'Page 4b, Impact, Restr G.F.'!C14</f>
        <v>0</v>
      </c>
      <c r="D14" s="111">
        <f>+'Page 4a, Impact, Unrestr G.F.'!D14+'Page 4b, Impact, Restr G.F.'!D14</f>
        <v>0</v>
      </c>
      <c r="E14" s="121">
        <f t="shared" si="0"/>
        <v>0</v>
      </c>
      <c r="F14" s="199"/>
    </row>
    <row r="15" spans="1:6" ht="21" customHeight="1" x14ac:dyDescent="0.2">
      <c r="A15" s="56" t="s">
        <v>48</v>
      </c>
      <c r="B15" s="111">
        <f>+'Page 4a, Impact, Unrestr G.F.'!B15+'Page 4b, Impact, Restr G.F.'!B15</f>
        <v>0</v>
      </c>
      <c r="C15" s="111">
        <f>+'Page 4a, Impact, Unrestr G.F.'!C15+'Page 4b, Impact, Restr G.F.'!C15</f>
        <v>0</v>
      </c>
      <c r="D15" s="111">
        <f>+'Page 4a, Impact, Unrestr G.F.'!D15+'Page 4b, Impact, Restr G.F.'!D15</f>
        <v>0</v>
      </c>
      <c r="E15" s="121">
        <f t="shared" si="0"/>
        <v>0</v>
      </c>
      <c r="F15" s="199"/>
    </row>
    <row r="16" spans="1:6" ht="21" customHeight="1" x14ac:dyDescent="0.2">
      <c r="A16" s="56" t="s">
        <v>49</v>
      </c>
      <c r="B16" s="111">
        <f>+'Page 4a, Impact, Unrestr G.F.'!B16+'Page 4b, Impact, Restr G.F.'!B16</f>
        <v>0</v>
      </c>
      <c r="C16" s="111">
        <f>+'Page 4a, Impact, Unrestr G.F.'!C16+'Page 4b, Impact, Restr G.F.'!C16</f>
        <v>0</v>
      </c>
      <c r="D16" s="111">
        <f>+'Page 4a, Impact, Unrestr G.F.'!D16+'Page 4b, Impact, Restr G.F.'!D16</f>
        <v>0</v>
      </c>
      <c r="E16" s="121">
        <f t="shared" si="0"/>
        <v>0</v>
      </c>
      <c r="F16" s="199"/>
    </row>
    <row r="17" spans="1:6" ht="21" customHeight="1" x14ac:dyDescent="0.2">
      <c r="A17" s="56" t="s">
        <v>93</v>
      </c>
      <c r="B17" s="111">
        <f>+'Page 4a, Impact, Unrestr G.F.'!B17+'Page 4b, Impact, Restr G.F.'!B17</f>
        <v>0</v>
      </c>
      <c r="C17" s="111">
        <f>+'Page 4a, Impact, Unrestr G.F.'!C17+'Page 4b, Impact, Restr G.F.'!C17</f>
        <v>0</v>
      </c>
      <c r="D17" s="111">
        <f>+'Page 4a, Impact, Unrestr G.F.'!D17+'Page 4b, Impact, Restr G.F.'!D17</f>
        <v>0</v>
      </c>
      <c r="E17" s="121">
        <f t="shared" si="0"/>
        <v>0</v>
      </c>
      <c r="F17" s="199"/>
    </row>
    <row r="18" spans="1:6" ht="21" customHeight="1" x14ac:dyDescent="0.2">
      <c r="A18" s="56" t="s">
        <v>51</v>
      </c>
      <c r="B18" s="111">
        <f>+'Page 4a, Impact, Unrestr G.F.'!B18+'Page 4b, Impact, Restr G.F.'!B18</f>
        <v>0</v>
      </c>
      <c r="C18" s="111">
        <f>+'Page 4a, Impact, Unrestr G.F.'!C18+'Page 4b, Impact, Restr G.F.'!C18</f>
        <v>0</v>
      </c>
      <c r="D18" s="111">
        <f>+'Page 4a, Impact, Unrestr G.F.'!D18+'Page 4b, Impact, Restr G.F.'!D18</f>
        <v>0</v>
      </c>
      <c r="E18" s="121">
        <f t="shared" si="0"/>
        <v>0</v>
      </c>
      <c r="F18" s="199"/>
    </row>
    <row r="19" spans="1:6" ht="21" customHeight="1" x14ac:dyDescent="0.2">
      <c r="A19" s="56" t="s">
        <v>52</v>
      </c>
      <c r="B19" s="111">
        <f>+'Page 4a, Impact, Unrestr G.F.'!B19+'Page 4b, Impact, Restr G.F.'!B19</f>
        <v>0</v>
      </c>
      <c r="C19" s="111">
        <f>+'Page 4a, Impact, Unrestr G.F.'!C19+'Page 4b, Impact, Restr G.F.'!C19</f>
        <v>0</v>
      </c>
      <c r="D19" s="111">
        <f>+'Page 4a, Impact, Unrestr G.F.'!D19+'Page 4b, Impact, Restr G.F.'!D19</f>
        <v>0</v>
      </c>
      <c r="E19" s="121">
        <f>SUM(B19:D19)</f>
        <v>0</v>
      </c>
      <c r="F19" s="199"/>
    </row>
    <row r="20" spans="1:6" ht="21" customHeight="1" x14ac:dyDescent="0.2">
      <c r="A20" s="56" t="s">
        <v>89</v>
      </c>
      <c r="B20" s="159"/>
      <c r="C20" s="159"/>
      <c r="D20" s="159"/>
      <c r="E20" s="104"/>
      <c r="F20" s="208"/>
    </row>
    <row r="21" spans="1:6" ht="21" customHeight="1" x14ac:dyDescent="0.2">
      <c r="A21" s="53" t="s">
        <v>36</v>
      </c>
      <c r="B21" s="54">
        <f>SUM(B12:B20)</f>
        <v>0</v>
      </c>
      <c r="C21" s="54">
        <f>SUM(C12:C20)</f>
        <v>0</v>
      </c>
      <c r="D21" s="54">
        <f>SUM(D12:D20)</f>
        <v>0</v>
      </c>
      <c r="E21" s="121">
        <f>SUM(E12:E20)</f>
        <v>0</v>
      </c>
      <c r="F21" s="199"/>
    </row>
    <row r="22" spans="1:6" ht="21" customHeight="1" x14ac:dyDescent="0.2">
      <c r="A22" s="56" t="s">
        <v>37</v>
      </c>
      <c r="B22" s="57">
        <f>B10-B21</f>
        <v>0</v>
      </c>
      <c r="C22" s="57">
        <f>C10-C21</f>
        <v>0</v>
      </c>
      <c r="D22" s="57">
        <f>D10-D21</f>
        <v>0</v>
      </c>
      <c r="E22" s="121">
        <f>SUM(B22:D22)</f>
        <v>0</v>
      </c>
      <c r="F22" s="199"/>
    </row>
    <row r="23" spans="1:6" ht="21" customHeight="1" x14ac:dyDescent="0.2">
      <c r="A23" s="56" t="s">
        <v>94</v>
      </c>
      <c r="B23" s="57">
        <f>'Page 4a, Impact, Unrestr G.F.'!B23+'Page 4b, Impact, Restr G.F.'!B23</f>
        <v>0</v>
      </c>
      <c r="C23" s="57">
        <f>'Page 4a, Impact, Unrestr G.F.'!C23+'Page 4b, Impact, Restr G.F.'!C23</f>
        <v>0</v>
      </c>
      <c r="D23" s="57">
        <f>'Page 4a, Impact, Unrestr G.F.'!D23+'Page 4b, Impact, Restr G.F.'!D23</f>
        <v>0</v>
      </c>
      <c r="E23" s="121">
        <f>SUM(B23:D23)</f>
        <v>0</v>
      </c>
      <c r="F23" s="199"/>
    </row>
    <row r="24" spans="1:6" ht="21" customHeight="1" x14ac:dyDescent="0.2">
      <c r="A24" s="59" t="s">
        <v>95</v>
      </c>
      <c r="B24" s="57">
        <f>+'Page 4a, Impact, Unrestr G.F.'!B24+'Page 4b, Impact, Restr G.F.'!B24</f>
        <v>0</v>
      </c>
      <c r="C24" s="57">
        <f>+'Page 4a, Impact, Unrestr G.F.'!C24+'Page 4b, Impact, Restr G.F.'!C24</f>
        <v>0</v>
      </c>
      <c r="D24" s="57">
        <f>+'Page 4a, Impact, Unrestr G.F.'!D24+'Page 4b, Impact, Restr G.F.'!D24</f>
        <v>0</v>
      </c>
      <c r="E24" s="121">
        <f>SUM(B24:D24)</f>
        <v>0</v>
      </c>
      <c r="F24" s="199"/>
    </row>
    <row r="25" spans="1:6" ht="21" customHeight="1" x14ac:dyDescent="0.2">
      <c r="A25" s="106" t="s">
        <v>97</v>
      </c>
      <c r="B25" s="57">
        <f>'Page 4a, Impact, Unrestr G.F.'!B25+'Page 4b, Impact, Restr G.F.'!B25</f>
        <v>0</v>
      </c>
      <c r="C25" s="57">
        <f>'Page 4a, Impact, Unrestr G.F.'!C25+'Page 4b, Impact, Restr G.F.'!C25</f>
        <v>0</v>
      </c>
      <c r="D25" s="57">
        <f>'Page 4a, Impact, Unrestr G.F.'!D25+'Page 4b, Impact, Restr G.F.'!D25</f>
        <v>0</v>
      </c>
      <c r="E25" s="121">
        <f>SUM(B25:D25)</f>
        <v>0</v>
      </c>
      <c r="F25" s="199"/>
    </row>
    <row r="26" spans="1:6" ht="12.75" customHeight="1" x14ac:dyDescent="0.2">
      <c r="A26" s="325" t="s">
        <v>38</v>
      </c>
      <c r="B26" s="117"/>
      <c r="C26" s="136"/>
      <c r="D26" s="136"/>
      <c r="E26" s="165" t="s">
        <v>132</v>
      </c>
      <c r="F26" s="199"/>
    </row>
    <row r="27" spans="1:6" ht="14.25" customHeight="1" x14ac:dyDescent="0.2">
      <c r="A27" s="326"/>
      <c r="B27" s="58">
        <f>B22+B23-B24+B25</f>
        <v>0</v>
      </c>
      <c r="C27" s="58">
        <f>C22+C23-C24+C25</f>
        <v>0</v>
      </c>
      <c r="D27" s="135">
        <f>D22+D23-D24+D25</f>
        <v>0</v>
      </c>
      <c r="E27" s="165">
        <f>E22+E23-E24+E25</f>
        <v>0</v>
      </c>
      <c r="F27" s="199"/>
    </row>
    <row r="28" spans="1:6" ht="20.100000000000001" customHeight="1" x14ac:dyDescent="0.2">
      <c r="A28" s="96"/>
      <c r="B28" s="97"/>
      <c r="C28" s="161"/>
      <c r="D28" s="161"/>
      <c r="E28" s="98"/>
      <c r="F28" s="205"/>
    </row>
    <row r="29" spans="1:6" ht="21" customHeight="1" x14ac:dyDescent="0.2">
      <c r="A29" s="59" t="s">
        <v>39</v>
      </c>
      <c r="B29" s="54">
        <f>+'Page 4a, Impact, Unrestr G.F.'!B29+'Page 4b, Impact, Restr G.F.'!B29</f>
        <v>0</v>
      </c>
      <c r="C29" s="162"/>
      <c r="D29" s="162"/>
      <c r="E29" s="122">
        <f>B29</f>
        <v>0</v>
      </c>
      <c r="F29" s="199"/>
    </row>
    <row r="30" spans="1:6" ht="21" customHeight="1" x14ac:dyDescent="0.2">
      <c r="A30" s="59" t="s">
        <v>80</v>
      </c>
      <c r="B30" s="54">
        <f>'Page 4a, Impact, Unrestr G.F.'!B30+'Page 4b, Impact, Restr G.F.'!B30</f>
        <v>0</v>
      </c>
      <c r="C30" s="162"/>
      <c r="D30" s="162"/>
      <c r="E30" s="122">
        <f>B30</f>
        <v>0</v>
      </c>
      <c r="F30" s="199"/>
    </row>
    <row r="31" spans="1:6" ht="21" customHeight="1" x14ac:dyDescent="0.2">
      <c r="A31" s="59" t="s">
        <v>40</v>
      </c>
      <c r="B31" s="54">
        <f>B27+B29+B30</f>
        <v>0</v>
      </c>
      <c r="C31" s="54">
        <f>C27+C29+C30</f>
        <v>0</v>
      </c>
      <c r="D31" s="54">
        <f>D27+D29+D30</f>
        <v>0</v>
      </c>
      <c r="E31" s="122">
        <f>+E29+E27+E30</f>
        <v>0</v>
      </c>
      <c r="F31" s="199"/>
    </row>
    <row r="32" spans="1:6" ht="21" customHeight="1" x14ac:dyDescent="0.2">
      <c r="A32" s="53" t="s">
        <v>41</v>
      </c>
      <c r="B32" s="161"/>
      <c r="C32" s="161"/>
      <c r="D32" s="161"/>
      <c r="E32" s="98"/>
      <c r="F32" s="205"/>
    </row>
    <row r="33" spans="1:6" ht="21" customHeight="1" x14ac:dyDescent="0.2">
      <c r="A33" s="59" t="s">
        <v>138</v>
      </c>
      <c r="B33" s="116">
        <f>'Page 4a, Impact, Unrestr G.F.'!B33+'Page 4b, Impact, Restr G.F.'!B33</f>
        <v>0</v>
      </c>
      <c r="C33" s="116">
        <f>'Page 4a, Impact, Unrestr G.F.'!C33+'Page 4b, Impact, Restr G.F.'!C33</f>
        <v>0</v>
      </c>
      <c r="D33" s="116">
        <f>'Page 4a, Impact, Unrestr G.F.'!D33+'Page 4b, Impact, Restr G.F.'!D33</f>
        <v>0</v>
      </c>
      <c r="E33" s="121">
        <f t="shared" ref="E33:E37" si="1">SUM(B33:D33)</f>
        <v>0</v>
      </c>
      <c r="F33" s="199"/>
    </row>
    <row r="34" spans="1:6" ht="21" customHeight="1" x14ac:dyDescent="0.2">
      <c r="A34" s="59" t="s">
        <v>139</v>
      </c>
      <c r="B34" s="116">
        <f>'Page 4a, Impact, Unrestr G.F.'!B34+'Page 4b, Impact, Restr G.F.'!B34</f>
        <v>0</v>
      </c>
      <c r="C34" s="116">
        <f>'Page 4a, Impact, Unrestr G.F.'!C34+'Page 4b, Impact, Restr G.F.'!C34</f>
        <v>0</v>
      </c>
      <c r="D34" s="116">
        <f>'Page 4a, Impact, Unrestr G.F.'!D34+'Page 4b, Impact, Restr G.F.'!D34</f>
        <v>0</v>
      </c>
      <c r="E34" s="121">
        <f t="shared" si="1"/>
        <v>0</v>
      </c>
      <c r="F34" s="199"/>
    </row>
    <row r="35" spans="1:6" ht="21" customHeight="1" x14ac:dyDescent="0.2">
      <c r="A35" s="59" t="s">
        <v>140</v>
      </c>
      <c r="B35" s="116">
        <f>'Page 4a, Impact, Unrestr G.F.'!B35+'Page 4b, Impact, Restr G.F.'!B35</f>
        <v>0</v>
      </c>
      <c r="C35" s="116">
        <f>'Page 4a, Impact, Unrestr G.F.'!C35+'Page 4b, Impact, Restr G.F.'!C35</f>
        <v>0</v>
      </c>
      <c r="D35" s="116">
        <f>'Page 4a, Impact, Unrestr G.F.'!D35+'Page 4b, Impact, Restr G.F.'!D35</f>
        <v>0</v>
      </c>
      <c r="E35" s="121">
        <f t="shared" si="1"/>
        <v>0</v>
      </c>
      <c r="F35" s="199"/>
    </row>
    <row r="36" spans="1:6" ht="21" customHeight="1" x14ac:dyDescent="0.2">
      <c r="A36" s="59" t="s">
        <v>141</v>
      </c>
      <c r="B36" s="116">
        <f>'Page 4a, Impact, Unrestr G.F.'!B36+'Page 4b, Impact, Restr G.F.'!B36</f>
        <v>0</v>
      </c>
      <c r="C36" s="116">
        <f>'Page 4a, Impact, Unrestr G.F.'!C36+'Page 4b, Impact, Restr G.F.'!C36</f>
        <v>0</v>
      </c>
      <c r="D36" s="116">
        <f>'Page 4a, Impact, Unrestr G.F.'!D36+'Page 4b, Impact, Restr G.F.'!D36</f>
        <v>0</v>
      </c>
      <c r="E36" s="121">
        <f t="shared" si="1"/>
        <v>0</v>
      </c>
      <c r="F36" s="199"/>
    </row>
    <row r="37" spans="1:6" ht="21" customHeight="1" x14ac:dyDescent="0.2">
      <c r="A37" s="59" t="s">
        <v>142</v>
      </c>
      <c r="B37" s="116">
        <f>'Page 4a, Impact, Unrestr G.F.'!B37+'Page 4b, Impact, Restr G.F.'!B37</f>
        <v>0</v>
      </c>
      <c r="C37" s="116">
        <f>'Page 4a, Impact, Unrestr G.F.'!C37+'Page 4b, Impact, Restr G.F.'!C37</f>
        <v>0</v>
      </c>
      <c r="D37" s="116">
        <f>'Page 4a, Impact, Unrestr G.F.'!D37+'Page 4b, Impact, Restr G.F.'!D37</f>
        <v>0</v>
      </c>
      <c r="E37" s="121">
        <f t="shared" si="1"/>
        <v>0</v>
      </c>
      <c r="F37" s="199"/>
    </row>
    <row r="38" spans="1:6" ht="21" customHeight="1" x14ac:dyDescent="0.2">
      <c r="A38" s="106" t="s">
        <v>137</v>
      </c>
      <c r="B38" s="144">
        <f>'Page 4a, Impact, Unrestr G.F.'!B38+'Page 4b, Impact, Restr G.F.'!B38</f>
        <v>0</v>
      </c>
      <c r="C38" s="144">
        <f>'Page 4a, Impact, Unrestr G.F.'!C38+'Page 4b, Impact, Restr G.F.'!C38</f>
        <v>0</v>
      </c>
      <c r="D38" s="144">
        <f>'Page 4a, Impact, Unrestr G.F.'!D38+'Page 4b, Impact, Restr G.F.'!D38</f>
        <v>0</v>
      </c>
      <c r="E38" s="121">
        <f>SUM(B38:D38)</f>
        <v>0</v>
      </c>
      <c r="F38" s="199"/>
    </row>
    <row r="39" spans="1:6" ht="21" customHeight="1" thickBot="1" x14ac:dyDescent="0.25">
      <c r="A39" s="61" t="s">
        <v>143</v>
      </c>
      <c r="B39" s="62">
        <f>'Page 4a, Impact, Unrestr G.F.'!B39+'Page 4b, Impact, Restr G.F.'!B39</f>
        <v>0</v>
      </c>
      <c r="C39" s="62">
        <f>'Page 4a, Impact, Unrestr G.F.'!C39+'Page 4b, Impact, Restr G.F.'!C39</f>
        <v>0</v>
      </c>
      <c r="D39" s="62">
        <f>'Page 4a, Impact, Unrestr G.F.'!D39+'Page 4b, Impact, Restr G.F.'!D39</f>
        <v>0</v>
      </c>
      <c r="E39" s="166">
        <f>SUM(B39:D39)</f>
        <v>0</v>
      </c>
      <c r="F39" s="199"/>
    </row>
    <row r="40" spans="1:6" ht="19.5" thickTop="1" x14ac:dyDescent="0.3">
      <c r="A40" s="89" t="s">
        <v>81</v>
      </c>
    </row>
    <row r="41" spans="1:6" ht="22.5" customHeight="1" x14ac:dyDescent="0.2">
      <c r="B41" s="196">
        <f>B31-SUM(B33:B39)</f>
        <v>0</v>
      </c>
      <c r="C41" s="196">
        <f>C31-SUM(C33:C39)</f>
        <v>0</v>
      </c>
      <c r="D41" s="196">
        <f>D31-SUM(D33:D39)</f>
        <v>0</v>
      </c>
      <c r="E41" s="196">
        <f t="shared" ref="E41" si="2">E31-SUM(E33:E39)</f>
        <v>0</v>
      </c>
      <c r="F41" s="196"/>
    </row>
    <row r="42" spans="1:6" x14ac:dyDescent="0.2"/>
    <row r="43" spans="1:6" x14ac:dyDescent="0.2"/>
  </sheetData>
  <mergeCells count="6">
    <mergeCell ref="A1:E1"/>
    <mergeCell ref="A26:A27"/>
    <mergeCell ref="A5:A6"/>
    <mergeCell ref="B4:E4"/>
    <mergeCell ref="A2:E2"/>
    <mergeCell ref="B3:E3"/>
  </mergeCells>
  <phoneticPr fontId="2" type="noConversion"/>
  <printOptions horizontalCentered="1"/>
  <pageMargins left="0.25" right="0.25" top="1" bottom="0.75" header="0.25" footer="0.25"/>
  <pageSetup scale="83" orientation="portrait" blackAndWhite="1" r:id="rId1"/>
  <headerFooter alignWithMargins="0">
    <oddHeader>&amp;L&amp;"Times New Roman,Regular"&amp;12Public Disclosure of Proposed Collective Bargaining Agreement
Page 4c</oddHeader>
    <oddFooter>&amp;CPage 4c&amp;RRevised February 22, 2023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0"/>
  <sheetViews>
    <sheetView zoomScaleNormal="100" workbookViewId="0">
      <selection activeCell="B38" sqref="B38"/>
    </sheetView>
  </sheetViews>
  <sheetFormatPr defaultRowHeight="12.75" zeroHeight="1" x14ac:dyDescent="0.2"/>
  <cols>
    <col min="1" max="1" width="45.85546875" customWidth="1"/>
    <col min="2" max="5" width="17.7109375" customWidth="1"/>
    <col min="6" max="6" width="71.5703125" customWidth="1"/>
    <col min="7" max="257" width="0" hidden="1" customWidth="1"/>
  </cols>
  <sheetData>
    <row r="1" spans="1:6" ht="15.75" x14ac:dyDescent="0.25">
      <c r="A1" s="319" t="s">
        <v>61</v>
      </c>
      <c r="B1" s="319"/>
      <c r="C1" s="319"/>
      <c r="D1" s="319"/>
      <c r="E1" s="113"/>
      <c r="F1" s="113"/>
    </row>
    <row r="2" spans="1:6" ht="15.75" x14ac:dyDescent="0.25">
      <c r="A2" s="290"/>
      <c r="B2" s="290"/>
      <c r="C2" s="290"/>
      <c r="D2" s="290"/>
      <c r="E2" s="22"/>
      <c r="F2" s="22"/>
    </row>
    <row r="3" spans="1:6" ht="15.75" x14ac:dyDescent="0.25">
      <c r="A3" s="84"/>
      <c r="B3" s="290" t="s">
        <v>92</v>
      </c>
      <c r="C3" s="290"/>
      <c r="D3" s="290"/>
      <c r="E3" s="22"/>
      <c r="F3" s="22"/>
    </row>
    <row r="4" spans="1:6" ht="13.5" thickBot="1" x14ac:dyDescent="0.25">
      <c r="A4" s="90" t="s">
        <v>90</v>
      </c>
      <c r="B4" s="329" t="e">
        <f>VLOOKUP('Page 1, Agreement'!$C$4,Lookups!$B$2:$E$67,3,FALSE)</f>
        <v>#N/A</v>
      </c>
      <c r="C4" s="329"/>
      <c r="D4" s="329"/>
      <c r="E4" s="330"/>
      <c r="F4" s="330"/>
    </row>
    <row r="5" spans="1:6" ht="13.5" thickTop="1" x14ac:dyDescent="0.2">
      <c r="A5" s="327"/>
      <c r="B5" s="45" t="str">
        <f>'Page 1, Agreement'!E18</f>
        <v>2026-27</v>
      </c>
      <c r="C5" s="45" t="str">
        <f>'Page 1, Agreement'!F18</f>
        <v>2027-28</v>
      </c>
      <c r="D5" s="46" t="str">
        <f>'Page 1, Agreement'!G18</f>
        <v>2028-29</v>
      </c>
      <c r="E5" s="200"/>
      <c r="F5" s="200"/>
    </row>
    <row r="6" spans="1:6" ht="30" customHeight="1" x14ac:dyDescent="0.2">
      <c r="A6" s="328"/>
      <c r="B6" s="47" t="s">
        <v>62</v>
      </c>
      <c r="C6" s="47" t="s">
        <v>96</v>
      </c>
      <c r="D6" s="48" t="s">
        <v>63</v>
      </c>
      <c r="E6" s="201"/>
      <c r="F6" s="201"/>
    </row>
    <row r="7" spans="1:6" ht="15" customHeight="1" x14ac:dyDescent="0.2">
      <c r="A7" s="49" t="s">
        <v>33</v>
      </c>
      <c r="B7" s="92"/>
      <c r="C7" s="92"/>
      <c r="D7" s="93"/>
      <c r="E7" s="202"/>
      <c r="F7" s="202"/>
    </row>
    <row r="8" spans="1:6" ht="21" customHeight="1" x14ac:dyDescent="0.2">
      <c r="A8" s="55" t="s">
        <v>309</v>
      </c>
      <c r="B8" s="60">
        <f>'Page 4c, Impact, Combined G.F.'!E8</f>
        <v>0</v>
      </c>
      <c r="C8" s="181"/>
      <c r="D8" s="182"/>
      <c r="E8" s="199"/>
      <c r="F8" s="199"/>
    </row>
    <row r="9" spans="1:6" ht="21" customHeight="1" x14ac:dyDescent="0.2">
      <c r="A9" s="56" t="s">
        <v>44</v>
      </c>
      <c r="B9" s="60">
        <f>'Page 4c, Impact, Combined G.F.'!E9</f>
        <v>0</v>
      </c>
      <c r="C9" s="181"/>
      <c r="D9" s="182"/>
      <c r="E9" s="199"/>
      <c r="F9" s="199"/>
    </row>
    <row r="10" spans="1:6" ht="21" customHeight="1" x14ac:dyDescent="0.2">
      <c r="A10" s="53" t="s">
        <v>34</v>
      </c>
      <c r="B10" s="111">
        <f>SUM(B8:B9)</f>
        <v>0</v>
      </c>
      <c r="C10" s="111">
        <f>SUM(C8:C9)</f>
        <v>0</v>
      </c>
      <c r="D10" s="121">
        <f t="shared" ref="D10" si="0">SUM(D8:D9)</f>
        <v>0</v>
      </c>
      <c r="E10" s="199"/>
      <c r="F10" s="199"/>
    </row>
    <row r="11" spans="1:6" ht="15" customHeight="1" x14ac:dyDescent="0.2">
      <c r="A11" s="49" t="s">
        <v>35</v>
      </c>
      <c r="B11" s="92"/>
      <c r="C11" s="92"/>
      <c r="D11" s="93"/>
      <c r="E11" s="202"/>
      <c r="F11" s="202"/>
    </row>
    <row r="12" spans="1:6" ht="21" customHeight="1" x14ac:dyDescent="0.2">
      <c r="A12" s="55" t="s">
        <v>45</v>
      </c>
      <c r="B12" s="60">
        <f>'Page 4c, Impact, Combined G.F.'!E12</f>
        <v>0</v>
      </c>
      <c r="C12" s="183"/>
      <c r="D12" s="184"/>
      <c r="E12" s="207"/>
      <c r="F12" s="207"/>
    </row>
    <row r="13" spans="1:6" ht="21" customHeight="1" x14ac:dyDescent="0.2">
      <c r="A13" s="56" t="s">
        <v>46</v>
      </c>
      <c r="B13" s="60">
        <f>'Page 4c, Impact, Combined G.F.'!E13</f>
        <v>0</v>
      </c>
      <c r="C13" s="183"/>
      <c r="D13" s="184"/>
      <c r="E13" s="207"/>
      <c r="F13" s="207"/>
    </row>
    <row r="14" spans="1:6" ht="21" customHeight="1" x14ac:dyDescent="0.2">
      <c r="A14" s="56" t="s">
        <v>47</v>
      </c>
      <c r="B14" s="60">
        <f>'Page 4c, Impact, Combined G.F.'!E14</f>
        <v>0</v>
      </c>
      <c r="C14" s="183"/>
      <c r="D14" s="184"/>
      <c r="E14" s="207"/>
      <c r="F14" s="207"/>
    </row>
    <row r="15" spans="1:6" ht="21" customHeight="1" x14ac:dyDescent="0.2">
      <c r="A15" s="56" t="s">
        <v>48</v>
      </c>
      <c r="B15" s="60">
        <f>'Page 4c, Impact, Combined G.F.'!E15</f>
        <v>0</v>
      </c>
      <c r="C15" s="183"/>
      <c r="D15" s="184"/>
      <c r="E15" s="207"/>
      <c r="F15" s="207"/>
    </row>
    <row r="16" spans="1:6" ht="21" customHeight="1" x14ac:dyDescent="0.2">
      <c r="A16" s="56" t="s">
        <v>49</v>
      </c>
      <c r="B16" s="60">
        <f>'Page 4c, Impact, Combined G.F.'!E16</f>
        <v>0</v>
      </c>
      <c r="C16" s="183"/>
      <c r="D16" s="184"/>
      <c r="E16" s="207"/>
      <c r="F16" s="207"/>
    </row>
    <row r="17" spans="1:6" ht="21" customHeight="1" x14ac:dyDescent="0.2">
      <c r="A17" s="56" t="s">
        <v>50</v>
      </c>
      <c r="B17" s="60">
        <f>'Page 4c, Impact, Combined G.F.'!E17</f>
        <v>0</v>
      </c>
      <c r="C17" s="183"/>
      <c r="D17" s="184"/>
      <c r="E17" s="207"/>
      <c r="F17" s="207"/>
    </row>
    <row r="18" spans="1:6" ht="21" customHeight="1" x14ac:dyDescent="0.2">
      <c r="A18" s="56" t="s">
        <v>51</v>
      </c>
      <c r="B18" s="60">
        <f>'Page 4c, Impact, Combined G.F.'!E18</f>
        <v>0</v>
      </c>
      <c r="C18" s="183"/>
      <c r="D18" s="184"/>
      <c r="E18" s="207"/>
      <c r="F18" s="207"/>
    </row>
    <row r="19" spans="1:6" ht="21" customHeight="1" x14ac:dyDescent="0.2">
      <c r="A19" s="56" t="s">
        <v>52</v>
      </c>
      <c r="B19" s="60">
        <f>'Page 4c, Impact, Combined G.F.'!E19</f>
        <v>0</v>
      </c>
      <c r="C19" s="183"/>
      <c r="D19" s="184"/>
      <c r="E19" s="207"/>
      <c r="F19" s="207"/>
    </row>
    <row r="20" spans="1:6" ht="21" customHeight="1" x14ac:dyDescent="0.2">
      <c r="A20" s="56" t="s">
        <v>89</v>
      </c>
      <c r="B20" s="107"/>
      <c r="C20" s="183"/>
      <c r="D20" s="184"/>
      <c r="E20" s="207"/>
      <c r="F20" s="207"/>
    </row>
    <row r="21" spans="1:6" ht="21" customHeight="1" x14ac:dyDescent="0.2">
      <c r="A21" s="53" t="s">
        <v>36</v>
      </c>
      <c r="B21" s="111">
        <f>'Page 4c, Impact, Combined G.F.'!E21</f>
        <v>0</v>
      </c>
      <c r="C21" s="111">
        <f>SUM(C12:C20)</f>
        <v>0</v>
      </c>
      <c r="D21" s="121">
        <f>SUM(D12:D20)</f>
        <v>0</v>
      </c>
      <c r="E21" s="199"/>
      <c r="F21" s="199"/>
    </row>
    <row r="22" spans="1:6" ht="21" customHeight="1" x14ac:dyDescent="0.2">
      <c r="A22" s="56" t="s">
        <v>37</v>
      </c>
      <c r="B22" s="60">
        <f>'Page 4c, Impact, Combined G.F.'!E22</f>
        <v>0</v>
      </c>
      <c r="C22" s="115">
        <f>+C10-C21</f>
        <v>0</v>
      </c>
      <c r="D22" s="123">
        <f>+D10-D21</f>
        <v>0</v>
      </c>
      <c r="E22" s="207"/>
      <c r="F22" s="207"/>
    </row>
    <row r="23" spans="1:6" ht="21" customHeight="1" x14ac:dyDescent="0.2">
      <c r="A23" s="56" t="s">
        <v>94</v>
      </c>
      <c r="B23" s="60">
        <f>'Page 4c, Impact, Combined G.F.'!E23</f>
        <v>0</v>
      </c>
      <c r="C23" s="183"/>
      <c r="D23" s="184"/>
      <c r="E23" s="207"/>
      <c r="F23" s="207"/>
    </row>
    <row r="24" spans="1:6" ht="21" customHeight="1" x14ac:dyDescent="0.2">
      <c r="A24" s="59" t="s">
        <v>95</v>
      </c>
      <c r="B24" s="60">
        <f>'Page 4c, Impact, Combined G.F.'!E24</f>
        <v>0</v>
      </c>
      <c r="C24" s="183"/>
      <c r="D24" s="184"/>
      <c r="E24" s="207"/>
      <c r="F24" s="207"/>
    </row>
    <row r="25" spans="1:6" ht="12.75" customHeight="1" x14ac:dyDescent="0.2">
      <c r="A25" s="325" t="s">
        <v>38</v>
      </c>
      <c r="B25" s="117"/>
      <c r="C25" s="118"/>
      <c r="D25" s="120"/>
      <c r="E25" s="203"/>
      <c r="F25" s="203"/>
    </row>
    <row r="26" spans="1:6" ht="14.25" customHeight="1" x14ac:dyDescent="0.2">
      <c r="A26" s="326"/>
      <c r="B26" s="111">
        <f>B22+B23-B24</f>
        <v>0</v>
      </c>
      <c r="C26" s="58">
        <f>C22+C23-C24</f>
        <v>0</v>
      </c>
      <c r="D26" s="52">
        <f>D22+D23-D24</f>
        <v>0</v>
      </c>
      <c r="E26" s="209"/>
      <c r="F26" s="209"/>
    </row>
    <row r="27" spans="1:6" ht="20.100000000000001" customHeight="1" x14ac:dyDescent="0.2">
      <c r="A27" s="96"/>
      <c r="B27" s="99"/>
      <c r="C27" s="99"/>
      <c r="D27" s="100"/>
      <c r="E27" s="210"/>
      <c r="F27" s="210"/>
    </row>
    <row r="28" spans="1:6" ht="21" customHeight="1" x14ac:dyDescent="0.2">
      <c r="A28" s="59" t="s">
        <v>39</v>
      </c>
      <c r="B28" s="60">
        <f>+'Page 4c, Impact, Combined G.F.'!E29</f>
        <v>0</v>
      </c>
      <c r="C28" s="60">
        <f>B29</f>
        <v>0</v>
      </c>
      <c r="D28" s="50">
        <f>+C29</f>
        <v>0</v>
      </c>
      <c r="E28" s="199"/>
      <c r="F28" s="199"/>
    </row>
    <row r="29" spans="1:6" ht="21" customHeight="1" x14ac:dyDescent="0.2">
      <c r="A29" s="59" t="s">
        <v>40</v>
      </c>
      <c r="B29" s="54">
        <f>+B28+B26</f>
        <v>0</v>
      </c>
      <c r="C29" s="54">
        <f>+C28+C26</f>
        <v>0</v>
      </c>
      <c r="D29" s="122">
        <f>+D28+D26</f>
        <v>0</v>
      </c>
      <c r="E29" s="199"/>
      <c r="F29" s="199"/>
    </row>
    <row r="30" spans="1:6" ht="21" customHeight="1" x14ac:dyDescent="0.2">
      <c r="A30" s="53" t="s">
        <v>41</v>
      </c>
      <c r="B30" s="101"/>
      <c r="C30" s="101"/>
      <c r="D30" s="102"/>
      <c r="E30" s="211"/>
      <c r="F30" s="211"/>
    </row>
    <row r="31" spans="1:6" ht="21" customHeight="1" x14ac:dyDescent="0.2">
      <c r="A31" s="59" t="s">
        <v>138</v>
      </c>
      <c r="B31" s="60">
        <f>+'Page 4c, Impact, Combined G.F.'!E33</f>
        <v>0</v>
      </c>
      <c r="C31" s="181"/>
      <c r="D31" s="182"/>
      <c r="E31" s="199"/>
      <c r="F31" s="199"/>
    </row>
    <row r="32" spans="1:6" ht="21" customHeight="1" x14ac:dyDescent="0.2">
      <c r="A32" s="59" t="s">
        <v>139</v>
      </c>
      <c r="B32" s="60">
        <f>+'Page 4c, Impact, Combined G.F.'!E34</f>
        <v>0</v>
      </c>
      <c r="C32" s="181"/>
      <c r="D32" s="182"/>
      <c r="E32" s="199"/>
      <c r="F32" s="199"/>
    </row>
    <row r="33" spans="1:6" ht="21" customHeight="1" x14ac:dyDescent="0.2">
      <c r="A33" s="59" t="s">
        <v>140</v>
      </c>
      <c r="B33" s="60">
        <f>+'Page 4c, Impact, Combined G.F.'!E35</f>
        <v>0</v>
      </c>
      <c r="C33" s="181"/>
      <c r="D33" s="182"/>
      <c r="E33" s="199"/>
      <c r="F33" s="199"/>
    </row>
    <row r="34" spans="1:6" ht="21" customHeight="1" x14ac:dyDescent="0.2">
      <c r="A34" s="59" t="s">
        <v>141</v>
      </c>
      <c r="B34" s="60">
        <f>+'Page 4c, Impact, Combined G.F.'!E36</f>
        <v>0</v>
      </c>
      <c r="C34" s="181"/>
      <c r="D34" s="185"/>
      <c r="E34" s="199"/>
      <c r="F34" s="199"/>
    </row>
    <row r="35" spans="1:6" ht="21" customHeight="1" x14ac:dyDescent="0.2">
      <c r="A35" s="106" t="s">
        <v>142</v>
      </c>
      <c r="B35" s="60">
        <f>+'Page 4c, Impact, Combined G.F.'!E37</f>
        <v>0</v>
      </c>
      <c r="C35" s="181"/>
      <c r="D35" s="182"/>
      <c r="E35" s="199"/>
      <c r="F35" s="199"/>
    </row>
    <row r="36" spans="1:6" ht="21" customHeight="1" x14ac:dyDescent="0.2">
      <c r="A36" s="106" t="s">
        <v>137</v>
      </c>
      <c r="B36" s="60">
        <f>'Page 4c, Impact, Combined G.F.'!E38</f>
        <v>0</v>
      </c>
      <c r="C36" s="181"/>
      <c r="D36" s="182"/>
      <c r="E36" s="199"/>
      <c r="F36" s="199"/>
    </row>
    <row r="37" spans="1:6" ht="21" customHeight="1" thickBot="1" x14ac:dyDescent="0.25">
      <c r="A37" s="61" t="s">
        <v>143</v>
      </c>
      <c r="B37" s="62">
        <f>+'Page 4c, Impact, Combined G.F.'!E39</f>
        <v>0</v>
      </c>
      <c r="C37" s="186"/>
      <c r="D37" s="187"/>
      <c r="E37" s="199"/>
      <c r="F37" s="199"/>
    </row>
    <row r="38" spans="1:6" ht="13.5" thickTop="1" x14ac:dyDescent="0.2">
      <c r="B38" s="196">
        <f>B29-SUM(B31:B37)</f>
        <v>0</v>
      </c>
      <c r="C38" s="196">
        <f t="shared" ref="C38:D38" si="1">C29-SUM(C31:C37)</f>
        <v>0</v>
      </c>
      <c r="D38" s="196">
        <f t="shared" si="1"/>
        <v>0</v>
      </c>
      <c r="E38" s="196"/>
      <c r="F38" s="196"/>
    </row>
    <row r="39" spans="1:6" x14ac:dyDescent="0.2">
      <c r="A39" s="197" t="s">
        <v>332</v>
      </c>
      <c r="B39" s="230" t="e">
        <f>B36/(B21+B24)</f>
        <v>#DIV/0!</v>
      </c>
      <c r="C39" s="230" t="e">
        <f>C36/(C21+C24)</f>
        <v>#DIV/0!</v>
      </c>
      <c r="D39" s="230" t="e">
        <f>D36/(D21+D24)</f>
        <v>#DIV/0!</v>
      </c>
      <c r="E39" s="212"/>
      <c r="F39" s="212"/>
    </row>
    <row r="40" spans="1:6" x14ac:dyDescent="0.2">
      <c r="A40" s="197" t="s">
        <v>333</v>
      </c>
      <c r="B40" s="228" t="e">
        <f>SUM(B35+B36+B37)/(B21+B24)</f>
        <v>#DIV/0!</v>
      </c>
      <c r="C40" s="228" t="e">
        <f t="shared" ref="C40:D40" si="2">SUM(C35+C36+C37)/(C21+C24)</f>
        <v>#DIV/0!</v>
      </c>
      <c r="D40" s="228" t="e">
        <f t="shared" si="2"/>
        <v>#DIV/0!</v>
      </c>
      <c r="E40" s="212"/>
      <c r="F40" s="212"/>
    </row>
  </sheetData>
  <mergeCells count="6">
    <mergeCell ref="A1:D1"/>
    <mergeCell ref="A25:A26"/>
    <mergeCell ref="A5:A6"/>
    <mergeCell ref="A2:D2"/>
    <mergeCell ref="B3:D3"/>
    <mergeCell ref="B4:F4"/>
  </mergeCells>
  <phoneticPr fontId="2" type="noConversion"/>
  <printOptions horizontalCentered="1"/>
  <pageMargins left="0.25" right="0.25" top="1" bottom="0.75" header="0.25" footer="0.25"/>
  <pageSetup scale="94" orientation="portrait" blackAndWhite="1" r:id="rId1"/>
  <headerFooter alignWithMargins="0">
    <oddHeader>&amp;L&amp;"Times New Roman,Regular"&amp;12Public Disclosure of Proposed Collective Bargaining Agreement
Page 5</oddHeader>
    <oddFooter>&amp;CPage 5&amp;RRevised February 22, 2023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6"/>
  <sheetViews>
    <sheetView zoomScaleNormal="100" workbookViewId="0">
      <selection activeCell="F4" sqref="F4:G4"/>
    </sheetView>
  </sheetViews>
  <sheetFormatPr defaultRowHeight="12.75" zeroHeight="1" x14ac:dyDescent="0.2"/>
  <cols>
    <col min="1" max="1" width="2.7109375" style="9" customWidth="1"/>
    <col min="2" max="2" width="42" customWidth="1"/>
    <col min="3" max="3" width="18" customWidth="1"/>
    <col min="4" max="4" width="15.7109375" customWidth="1"/>
    <col min="5" max="5" width="3" customWidth="1"/>
    <col min="6" max="6" width="15.7109375" customWidth="1"/>
    <col min="7" max="9" width="3" customWidth="1"/>
    <col min="10" max="10" width="75.28515625" customWidth="1"/>
    <col min="11" max="258" width="0" hidden="1" customWidth="1"/>
  </cols>
  <sheetData>
    <row r="1" spans="1:10" ht="15.75" x14ac:dyDescent="0.25">
      <c r="A1" s="319" t="s">
        <v>78</v>
      </c>
      <c r="B1" s="319"/>
      <c r="C1" s="319"/>
      <c r="D1" s="319"/>
      <c r="E1" s="319"/>
      <c r="F1" s="319"/>
      <c r="G1" s="319"/>
      <c r="H1" s="113"/>
      <c r="I1" s="113"/>
      <c r="J1" s="113"/>
    </row>
    <row r="2" spans="1:10" ht="15.75" customHeight="1" x14ac:dyDescent="0.2">
      <c r="A2" s="318"/>
      <c r="B2" s="318"/>
      <c r="C2" s="318"/>
      <c r="D2" s="318"/>
      <c r="E2" s="318"/>
      <c r="F2" s="318"/>
      <c r="G2" s="318"/>
      <c r="H2" s="219"/>
      <c r="I2" s="219"/>
      <c r="J2" s="219"/>
    </row>
    <row r="3" spans="1:10" s="4" customFormat="1" ht="15.75" customHeight="1" thickBot="1" x14ac:dyDescent="0.3">
      <c r="A3" s="43" t="str">
        <f>"1."</f>
        <v>1.</v>
      </c>
      <c r="B3" s="316" t="s">
        <v>68</v>
      </c>
      <c r="C3" s="316"/>
      <c r="D3" s="316"/>
      <c r="E3" s="316"/>
      <c r="F3" s="316"/>
      <c r="G3" s="316"/>
      <c r="H3" s="43"/>
      <c r="I3" s="43"/>
      <c r="J3" s="43"/>
    </row>
    <row r="4" spans="1:10" s="3" customFormat="1" ht="18.75" customHeight="1" thickTop="1" thickBot="1" x14ac:dyDescent="0.3">
      <c r="A4" s="340"/>
      <c r="B4" s="341"/>
      <c r="C4" s="63" t="str">
        <f>'Page 5, Multiyear Projections'!B5</f>
        <v>2026-27</v>
      </c>
      <c r="D4" s="336" t="str">
        <f>'Page 5, Multiyear Projections'!C5</f>
        <v>2027-28</v>
      </c>
      <c r="E4" s="348"/>
      <c r="F4" s="336" t="str">
        <f>'Page 5, Multiyear Projections'!D5</f>
        <v>2028-29</v>
      </c>
      <c r="G4" s="337"/>
      <c r="H4" s="218"/>
      <c r="I4" s="218"/>
      <c r="J4" s="218"/>
    </row>
    <row r="5" spans="1:10" s="3" customFormat="1" ht="30" customHeight="1" thickTop="1" x14ac:dyDescent="0.25">
      <c r="A5" s="64" t="s">
        <v>64</v>
      </c>
      <c r="B5" s="65" t="s">
        <v>69</v>
      </c>
      <c r="C5" s="66">
        <f>+'Page 5, Multiyear Projections'!B21+'Page 5, Multiyear Projections'!B24</f>
        <v>0</v>
      </c>
      <c r="D5" s="331">
        <f>+'Page 5, Multiyear Projections'!C21+'Page 5, Multiyear Projections'!C24</f>
        <v>0</v>
      </c>
      <c r="E5" s="332"/>
      <c r="F5" s="331">
        <f>+'Page 5, Multiyear Projections'!D21+'Page 5, Multiyear Projections'!D24</f>
        <v>0</v>
      </c>
      <c r="G5" s="333"/>
      <c r="H5" s="225"/>
      <c r="I5" s="221"/>
      <c r="J5" s="221"/>
    </row>
    <row r="6" spans="1:10" s="3" customFormat="1" ht="30" customHeight="1" x14ac:dyDescent="0.25">
      <c r="A6" s="67" t="s">
        <v>65</v>
      </c>
      <c r="B6" s="68" t="s">
        <v>331</v>
      </c>
      <c r="C6" s="175">
        <v>0</v>
      </c>
      <c r="D6" s="345">
        <f>C6</f>
        <v>0</v>
      </c>
      <c r="E6" s="346"/>
      <c r="F6" s="345">
        <f>C6</f>
        <v>0</v>
      </c>
      <c r="G6" s="349"/>
      <c r="H6" s="222"/>
      <c r="I6" s="222"/>
      <c r="J6" s="222"/>
    </row>
    <row r="7" spans="1:10" s="3" customFormat="1" ht="62.25" customHeight="1" thickBot="1" x14ac:dyDescent="0.3">
      <c r="A7" s="69" t="s">
        <v>66</v>
      </c>
      <c r="B7" s="70" t="s">
        <v>101</v>
      </c>
      <c r="C7" s="124">
        <f>+C6*C5</f>
        <v>0</v>
      </c>
      <c r="D7" s="350">
        <f>+D6*D5</f>
        <v>0</v>
      </c>
      <c r="E7" s="351"/>
      <c r="F7" s="343">
        <f>+F6*F5</f>
        <v>0</v>
      </c>
      <c r="G7" s="344"/>
      <c r="H7" s="225"/>
      <c r="I7" s="221"/>
      <c r="J7" s="221"/>
    </row>
    <row r="8" spans="1:10" s="3" customFormat="1" ht="15.75" thickTop="1" x14ac:dyDescent="0.25">
      <c r="A8" s="335"/>
      <c r="B8" s="335"/>
      <c r="C8" s="335"/>
      <c r="D8" s="335"/>
      <c r="E8" s="335"/>
      <c r="F8" s="335"/>
      <c r="G8" s="335"/>
      <c r="H8" s="103"/>
      <c r="I8" s="103"/>
      <c r="J8" s="103"/>
    </row>
    <row r="9" spans="1:10" s="4" customFormat="1" ht="16.5" customHeight="1" x14ac:dyDescent="0.25">
      <c r="A9" s="43" t="str">
        <f>"2."</f>
        <v>2.</v>
      </c>
      <c r="B9" s="316" t="s">
        <v>70</v>
      </c>
      <c r="C9" s="316"/>
      <c r="D9" s="316"/>
      <c r="E9" s="316"/>
      <c r="F9" s="316"/>
      <c r="G9" s="316"/>
      <c r="H9" s="43"/>
      <c r="I9" s="43"/>
      <c r="J9" s="43"/>
    </row>
    <row r="10" spans="1:10" s="3" customFormat="1" ht="15.75" thickBot="1" x14ac:dyDescent="0.3">
      <c r="A10" s="335"/>
      <c r="B10" s="335"/>
      <c r="C10" s="335"/>
      <c r="D10" s="335"/>
      <c r="E10" s="335"/>
      <c r="F10" s="335"/>
      <c r="G10" s="335"/>
      <c r="H10" s="103"/>
      <c r="I10" s="103"/>
      <c r="J10" s="103"/>
    </row>
    <row r="11" spans="1:10" s="3" customFormat="1" ht="30" customHeight="1" thickTop="1" x14ac:dyDescent="0.25">
      <c r="A11" s="64" t="s">
        <v>64</v>
      </c>
      <c r="B11" s="65" t="s">
        <v>144</v>
      </c>
      <c r="C11" s="126">
        <f>+'Page 5, Multiyear Projections'!B36</f>
        <v>0</v>
      </c>
      <c r="D11" s="338">
        <f>+'Page 5, Multiyear Projections'!C36</f>
        <v>0</v>
      </c>
      <c r="E11" s="339"/>
      <c r="F11" s="338">
        <f>+'Page 5, Multiyear Projections'!D36</f>
        <v>0</v>
      </c>
      <c r="G11" s="342"/>
      <c r="H11" s="225"/>
      <c r="I11" s="221"/>
      <c r="J11" s="221"/>
    </row>
    <row r="12" spans="1:10" s="3" customFormat="1" ht="30" customHeight="1" x14ac:dyDescent="0.25">
      <c r="A12" s="67" t="s">
        <v>65</v>
      </c>
      <c r="B12" s="68" t="s">
        <v>145</v>
      </c>
      <c r="C12" s="125">
        <f>'Page 5, Multiyear Projections'!B37</f>
        <v>0</v>
      </c>
      <c r="D12" s="331">
        <f>'Page 5, Multiyear Projections'!C37</f>
        <v>0</v>
      </c>
      <c r="E12" s="332"/>
      <c r="F12" s="331">
        <f>'Page 5, Multiyear Projections'!D37</f>
        <v>0</v>
      </c>
      <c r="G12" s="333"/>
      <c r="H12" s="221"/>
      <c r="I12" s="221"/>
      <c r="J12" s="221"/>
    </row>
    <row r="13" spans="1:10" s="3" customFormat="1" ht="30" customHeight="1" x14ac:dyDescent="0.25">
      <c r="A13" s="67" t="s">
        <v>66</v>
      </c>
      <c r="B13" s="68" t="s">
        <v>146</v>
      </c>
      <c r="C13" s="176"/>
      <c r="D13" s="334"/>
      <c r="E13" s="334"/>
      <c r="F13" s="334"/>
      <c r="G13" s="347"/>
      <c r="H13" s="227"/>
      <c r="I13" s="223"/>
      <c r="J13" s="223"/>
    </row>
    <row r="14" spans="1:10" s="3" customFormat="1" ht="30" customHeight="1" x14ac:dyDescent="0.25">
      <c r="A14" s="67" t="s">
        <v>67</v>
      </c>
      <c r="B14" s="68" t="s">
        <v>147</v>
      </c>
      <c r="C14" s="176"/>
      <c r="D14" s="334"/>
      <c r="E14" s="334"/>
      <c r="F14" s="334"/>
      <c r="G14" s="347"/>
      <c r="H14" s="227"/>
      <c r="I14" s="223"/>
      <c r="J14" s="223"/>
    </row>
    <row r="15" spans="1:10" s="3" customFormat="1" ht="30" customHeight="1" x14ac:dyDescent="0.25">
      <c r="A15" s="71" t="s">
        <v>74</v>
      </c>
      <c r="B15" s="68" t="s">
        <v>75</v>
      </c>
      <c r="C15" s="125">
        <f>SUM(C11:C14)</f>
        <v>0</v>
      </c>
      <c r="D15" s="331">
        <f>SUM(D11:D14)</f>
        <v>0</v>
      </c>
      <c r="E15" s="332">
        <f>SUM(E11:E14)</f>
        <v>0</v>
      </c>
      <c r="F15" s="331">
        <f>SUM(F11:F14)</f>
        <v>0</v>
      </c>
      <c r="G15" s="333">
        <f>SUM(G11:G14)</f>
        <v>0</v>
      </c>
      <c r="H15" s="221"/>
      <c r="I15" s="221"/>
      <c r="J15" s="221"/>
    </row>
    <row r="16" spans="1:10" s="3" customFormat="1" ht="30" customHeight="1" thickBot="1" x14ac:dyDescent="0.3">
      <c r="A16" s="72" t="s">
        <v>76</v>
      </c>
      <c r="B16" s="73" t="s">
        <v>53</v>
      </c>
      <c r="C16" s="74">
        <f>IFERROR(C11/C5,0)</f>
        <v>0</v>
      </c>
      <c r="D16" s="352">
        <f>IFERROR(D11/D5,0)</f>
        <v>0</v>
      </c>
      <c r="E16" s="353">
        <f>IFERROR(E11/E5,0)</f>
        <v>0</v>
      </c>
      <c r="F16" s="352">
        <f>IFERROR(F11/F5,0)</f>
        <v>0</v>
      </c>
      <c r="G16" s="354">
        <f>IFERROR(G11/G5,0)</f>
        <v>0</v>
      </c>
      <c r="H16" s="226"/>
      <c r="I16" s="222"/>
      <c r="J16" s="222"/>
    </row>
    <row r="17" spans="1:11" s="3" customFormat="1" ht="15.75" thickTop="1" x14ac:dyDescent="0.25">
      <c r="A17" s="335"/>
      <c r="B17" s="335"/>
      <c r="C17" s="335"/>
      <c r="D17" s="335"/>
      <c r="E17" s="335"/>
      <c r="F17" s="335"/>
      <c r="G17" s="335"/>
      <c r="H17" s="103"/>
      <c r="I17" s="103"/>
      <c r="J17" s="103"/>
    </row>
    <row r="18" spans="1:11" s="4" customFormat="1" ht="15.75" hidden="1" x14ac:dyDescent="0.25">
      <c r="A18" s="2" t="str">
        <f>"3."</f>
        <v>3.</v>
      </c>
      <c r="B18" s="2" t="s">
        <v>71</v>
      </c>
      <c r="C18" s="2"/>
      <c r="D18" s="293"/>
      <c r="E18" s="293"/>
      <c r="F18" s="293"/>
      <c r="G18" s="293"/>
      <c r="H18" s="6"/>
      <c r="I18" s="6"/>
      <c r="J18" s="6"/>
      <c r="K18" s="6"/>
    </row>
    <row r="19" spans="1:11" s="3" customFormat="1" ht="15.75" x14ac:dyDescent="0.25">
      <c r="A19" s="108"/>
      <c r="B19" s="108"/>
      <c r="C19" s="103" t="str">
        <f>C4</f>
        <v>2026-27</v>
      </c>
      <c r="D19" s="75" t="s">
        <v>72</v>
      </c>
      <c r="E19" s="231" t="str">
        <f>IF(C16&gt;C6,"X",IF(C16&lt;=C6," "))</f>
        <v xml:space="preserve"> </v>
      </c>
      <c r="F19" s="75" t="s">
        <v>73</v>
      </c>
      <c r="G19" s="231" t="str">
        <f>IF(C16&lt;C6,"X",IF(C16&gt;=C6," "))</f>
        <v xml:space="preserve"> </v>
      </c>
      <c r="H19" s="22"/>
      <c r="I19" s="22"/>
      <c r="J19" s="22"/>
    </row>
    <row r="20" spans="1:11" s="3" customFormat="1" ht="15.75" x14ac:dyDescent="0.25">
      <c r="A20" s="108"/>
      <c r="B20" s="108"/>
      <c r="C20" s="103" t="str">
        <f>D4</f>
        <v>2027-28</v>
      </c>
      <c r="D20" s="75" t="s">
        <v>72</v>
      </c>
      <c r="E20" s="231" t="str">
        <f>IF(D16&gt;D6,"X",IF(D16&lt;=D6," "))</f>
        <v xml:space="preserve"> </v>
      </c>
      <c r="F20" s="75" t="s">
        <v>73</v>
      </c>
      <c r="G20" s="231" t="str">
        <f>IF(D16&lt;D6,"X",IF(D16&gt;=D6," "))</f>
        <v xml:space="preserve"> </v>
      </c>
      <c r="H20" s="22"/>
      <c r="I20" s="22"/>
      <c r="J20" s="22"/>
    </row>
    <row r="21" spans="1:11" s="3" customFormat="1" ht="15.75" x14ac:dyDescent="0.25">
      <c r="A21" s="108"/>
      <c r="B21" s="108"/>
      <c r="C21" s="103" t="str">
        <f>F4</f>
        <v>2028-29</v>
      </c>
      <c r="D21" s="75" t="s">
        <v>72</v>
      </c>
      <c r="E21" s="231" t="str">
        <f>IF(F16&gt;F6,"X",IF(F16&lt;=F6," "))</f>
        <v xml:space="preserve"> </v>
      </c>
      <c r="F21" s="75" t="s">
        <v>73</v>
      </c>
      <c r="G21" s="231" t="str">
        <f>IF(F16&lt;F6,"X",IF(F16&gt;=F6," "))</f>
        <v xml:space="preserve"> </v>
      </c>
      <c r="H21" s="22"/>
      <c r="I21" s="22"/>
      <c r="J21" s="22"/>
    </row>
    <row r="22" spans="1:11" s="3" customFormat="1" ht="15" x14ac:dyDescent="0.25">
      <c r="A22" s="108"/>
      <c r="B22" s="108"/>
      <c r="C22" s="103"/>
      <c r="D22" s="108"/>
      <c r="E22" s="108"/>
      <c r="F22" s="108"/>
      <c r="G22" s="108"/>
      <c r="H22" s="108"/>
      <c r="I22" s="108"/>
      <c r="J22" s="108"/>
    </row>
    <row r="23" spans="1:11" s="3" customFormat="1" ht="15" x14ac:dyDescent="0.25">
      <c r="A23" s="108" t="str">
        <f>"4."</f>
        <v>4.</v>
      </c>
      <c r="B23" s="355" t="s">
        <v>54</v>
      </c>
      <c r="C23" s="355"/>
      <c r="D23" s="355"/>
      <c r="E23" s="355"/>
      <c r="F23" s="355"/>
      <c r="G23" s="355"/>
      <c r="H23" s="220"/>
      <c r="I23" s="220"/>
      <c r="J23" s="220"/>
    </row>
    <row r="24" spans="1:11" ht="19.5" customHeight="1" x14ac:dyDescent="0.2">
      <c r="A24" s="318"/>
      <c r="B24" s="318"/>
      <c r="C24" s="318"/>
      <c r="D24" s="318"/>
      <c r="E24" s="318"/>
      <c r="F24" s="318"/>
      <c r="G24" s="318"/>
      <c r="H24" s="219"/>
      <c r="I24" s="219"/>
      <c r="J24" s="219"/>
    </row>
    <row r="25" spans="1:11" ht="123.75" customHeight="1" x14ac:dyDescent="0.2">
      <c r="A25" s="321"/>
      <c r="B25" s="321"/>
      <c r="C25" s="321"/>
      <c r="D25" s="321"/>
      <c r="E25" s="321"/>
      <c r="F25" s="321"/>
      <c r="G25" s="321"/>
      <c r="H25" s="215"/>
      <c r="I25" s="215"/>
      <c r="J25" s="215"/>
    </row>
    <row r="26" spans="1:11" x14ac:dyDescent="0.2"/>
  </sheetData>
  <mergeCells count="32">
    <mergeCell ref="A24:G24"/>
    <mergeCell ref="A25:G25"/>
    <mergeCell ref="D14:E14"/>
    <mergeCell ref="D15:E15"/>
    <mergeCell ref="F15:G15"/>
    <mergeCell ref="D16:E16"/>
    <mergeCell ref="F16:G16"/>
    <mergeCell ref="A17:G17"/>
    <mergeCell ref="F14:G14"/>
    <mergeCell ref="D18:G18"/>
    <mergeCell ref="B23:G23"/>
    <mergeCell ref="D13:E13"/>
    <mergeCell ref="A8:G8"/>
    <mergeCell ref="F4:G4"/>
    <mergeCell ref="F5:G5"/>
    <mergeCell ref="D11:E11"/>
    <mergeCell ref="A4:B4"/>
    <mergeCell ref="F11:G11"/>
    <mergeCell ref="F7:G7"/>
    <mergeCell ref="D6:E6"/>
    <mergeCell ref="D5:E5"/>
    <mergeCell ref="F13:G13"/>
    <mergeCell ref="B9:G9"/>
    <mergeCell ref="D4:E4"/>
    <mergeCell ref="F6:G6"/>
    <mergeCell ref="A10:G10"/>
    <mergeCell ref="D7:E7"/>
    <mergeCell ref="A1:G1"/>
    <mergeCell ref="A2:G2"/>
    <mergeCell ref="D12:E12"/>
    <mergeCell ref="F12:G12"/>
    <mergeCell ref="B3:G3"/>
  </mergeCells>
  <phoneticPr fontId="2" type="noConversion"/>
  <printOptions horizontalCentered="1"/>
  <pageMargins left="0.25" right="0.25" top="1" bottom="0.75" header="0.25" footer="0.25"/>
  <pageSetup orientation="portrait" blackAndWhite="1" r:id="rId1"/>
  <headerFooter alignWithMargins="0">
    <oddHeader>&amp;L&amp;"Times New Roman,Regular"&amp;12Public Disclosure of Proposed Collective Bargaining Agreement
Page 6</oddHeader>
    <oddFooter>&amp;CPage 6&amp;RRevised February 22, 2023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0A1A7341F87347B141BF12F2B898C0" ma:contentTypeVersion="2" ma:contentTypeDescription="Create a new document." ma:contentTypeScope="" ma:versionID="2bc771411b6d014771b0f70af9972189">
  <xsd:schema xmlns:xsd="http://www.w3.org/2001/XMLSchema" xmlns:xs="http://www.w3.org/2001/XMLSchema" xmlns:p="http://schemas.microsoft.com/office/2006/metadata/properties" xmlns:ns1="http://schemas.microsoft.com/sharepoint/v3" xmlns:ns2="bc020dc4-d76d-48c5-aede-e1e94e2761c5" targetNamespace="http://schemas.microsoft.com/office/2006/metadata/properties" ma:root="true" ma:fieldsID="0905e6a7561336b1e52aff8e641dd122" ns1:_="" ns2:_="">
    <xsd:import namespace="http://schemas.microsoft.com/sharepoint/v3"/>
    <xsd:import namespace="bc020dc4-d76d-48c5-aede-e1e94e2761c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020dc4-d76d-48c5-aede-e1e94e2761c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167D0-F8A0-4766-9E30-2EB1362A0F1D}">
  <ds:schemaRef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B03578E9-4F87-4D90-B5CE-239F77D086A6}"/>
</file>

<file path=customXml/itemProps3.xml><?xml version="1.0" encoding="utf-8"?>
<ds:datastoreItem xmlns:ds="http://schemas.openxmlformats.org/officeDocument/2006/customXml" ds:itemID="{D4CFF4EB-81A7-4032-BA20-9C7308AA95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Page 1, Agreement</vt:lpstr>
      <vt:lpstr>Lookups</vt:lpstr>
      <vt:lpstr>Page 2, Explanations</vt:lpstr>
      <vt:lpstr>Page 3, Explanations</vt:lpstr>
      <vt:lpstr>Page 4a, Impact, Unrestr G.F.</vt:lpstr>
      <vt:lpstr>Page 4b, Impact, Restr G.F.</vt:lpstr>
      <vt:lpstr>Page 4c, Impact, Combined G.F.</vt:lpstr>
      <vt:lpstr>Page 5, Multiyear Projections</vt:lpstr>
      <vt:lpstr>Page 6, Reserve Levels</vt:lpstr>
      <vt:lpstr>Page 7, Explanations</vt:lpstr>
      <vt:lpstr>Page 8, Certification No. 1</vt:lpstr>
      <vt:lpstr>Page 9, Certification No. 2</vt:lpstr>
      <vt:lpstr>'Page 1, Agreement'!Print_Area</vt:lpstr>
      <vt:lpstr>'Page 4a, Impact, Unrestr G.F.'!Print_Area</vt:lpstr>
      <vt:lpstr>'Page 4b, Impact, Restr G.F.'!Print_Area</vt:lpstr>
      <vt:lpstr>'Page 4c, Impact, Combined G.F.'!Print_Area</vt:lpstr>
      <vt:lpstr>'Page 5, Multiyear Projections'!Print_Area</vt:lpstr>
      <vt:lpstr>'Page 6, Reserve Levels'!Print_Area</vt:lpstr>
      <vt:lpstr>'Page 7, Explanations'!Print_Area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Weiss</dc:creator>
  <cp:lastModifiedBy>Aisling Barrera</cp:lastModifiedBy>
  <cp:lastPrinted>2023-02-22T22:59:33Z</cp:lastPrinted>
  <dcterms:created xsi:type="dcterms:W3CDTF">2004-04-16T16:33:51Z</dcterms:created>
  <dcterms:modified xsi:type="dcterms:W3CDTF">2026-06-17T00:31:44Z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0x010100610A1A7341F87347B141BF12F2B898C0</vt:lpwstr>
  </property>
</Properties>
</file>